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SFIO\"/>
    </mc:Choice>
  </mc:AlternateContent>
  <bookViews>
    <workbookView xWindow="240" yWindow="156" windowWidth="19320" windowHeight="11700" tabRatio="835" firstSheet="1" activeTab="6"/>
  </bookViews>
  <sheets>
    <sheet name="tabela glowna" sheetId="1" r:id="rId1"/>
    <sheet name="tabele uzupelniajace" sheetId="2" r:id="rId2"/>
    <sheet name="tabele dodatkowe" sheetId="3" state="hidden" r:id="rId3"/>
    <sheet name="bilans" sheetId="4" r:id="rId4"/>
    <sheet name="rachunek wyniku" sheetId="5" r:id="rId5"/>
    <sheet name="zestawienie_zmian" sheetId="6" state="hidden" r:id="rId6"/>
    <sheet name="zestawienie_zmian - nominał" sheetId="13" r:id="rId7"/>
  </sheets>
  <definedNames>
    <definedName name="eFR_ARK_1_akcje">'tabele uzupelniajace'!$B$31</definedName>
    <definedName name="eFR_ARK_1_gwarant">'tabele dodatkowe'!$B$11</definedName>
    <definedName name="eFR_ARK_bilans">bilans!$B$2:$D$22</definedName>
    <definedName name="eFR_ARK_bilans_kat">bilans!$B$23:$D$31</definedName>
    <definedName name="eFR_ARK_depozyty">'tabele uzupelniajace'!$B$21:$K$25</definedName>
    <definedName name="eFR_ARK_nota_10_zzz">#REF!</definedName>
    <definedName name="eFR_ARK_nota_11_kft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wal">#REF!</definedName>
    <definedName name="eFR_ARK_rach_wyn">'rachunek wyniku'!$B$2:$D$31</definedName>
    <definedName name="eFR_ARK_rw_kat">'rachunek wyniku'!$B$32:$D$35</definedName>
    <definedName name="eFR_ARK_tab_glowna">'tabela glowna'!$B$2:$H$23</definedName>
    <definedName name="eFR_ARK_tyt_ucz_zagr">'tabele uzupelniajace'!$B$12:$J$17</definedName>
    <definedName name="eFR_ARK_zest_lkat" localSheetId="6">'zestawienie_zmian - nominał'!$B$20:$E$47</definedName>
    <definedName name="eFR_ARK_zest_lkat">zestawienie_zmian!$B$20:$E$47</definedName>
    <definedName name="eFR_ARK_zest_wkat" localSheetId="6">'zestawienie_zmian - nominał'!$B$48:$F$71</definedName>
    <definedName name="eFR_ARK_zest_wkat">zestawienie_zmian!$B$48:$F$71</definedName>
    <definedName name="eFR_ARK_zest_zmian" localSheetId="6">'zestawienie_zmian - nominał'!$B$2:$E$19</definedName>
    <definedName name="eFR_ARK_zest_zmian">zestawienie_zmian!$B$2:$E$19</definedName>
    <definedName name="eFR_ARK_zest_zmian_ukf" localSheetId="6">'zestawienie_zmian - nominał'!$B$72:$E$78</definedName>
    <definedName name="eFR_ARK_zest_zmian_ukf">zestawienie_zmian!$B$72:$E$78</definedName>
  </definedNames>
  <calcPr calcId="162913"/>
</workbook>
</file>

<file path=xl/calcChain.xml><?xml version="1.0" encoding="utf-8"?>
<calcChain xmlns="http://schemas.openxmlformats.org/spreadsheetml/2006/main">
  <c r="H67" i="6" l="1"/>
  <c r="H66" i="6"/>
  <c r="H65" i="6"/>
  <c r="G67" i="6"/>
  <c r="G66" i="6"/>
  <c r="G65" i="6"/>
  <c r="M63" i="6" l="1"/>
  <c r="M62" i="6"/>
  <c r="M64" i="6"/>
  <c r="M65" i="6"/>
  <c r="M66" i="6"/>
  <c r="M67" i="6"/>
  <c r="M68" i="6"/>
  <c r="M69" i="6"/>
  <c r="M70" i="6"/>
  <c r="M61" i="6"/>
  <c r="L61" i="6"/>
  <c r="L62" i="6"/>
  <c r="C71" i="6"/>
  <c r="C70" i="6"/>
  <c r="H70" i="6"/>
  <c r="H71" i="6"/>
  <c r="G70" i="6"/>
  <c r="G71" i="6"/>
  <c r="G69" i="6"/>
  <c r="J67" i="6"/>
  <c r="I67" i="6"/>
  <c r="J66" i="6"/>
  <c r="I66" i="6"/>
  <c r="J65" i="6"/>
  <c r="I65" i="6"/>
  <c r="D63" i="6"/>
  <c r="C63" i="6"/>
  <c r="I63" i="6" s="1"/>
  <c r="I62" i="6"/>
  <c r="J62" i="6"/>
  <c r="J63" i="6"/>
  <c r="J61" i="6"/>
  <c r="I61" i="6"/>
  <c r="H63" i="6"/>
  <c r="H62" i="6"/>
  <c r="H61" i="6"/>
  <c r="G63" i="6"/>
  <c r="G62" i="6"/>
  <c r="G61" i="6"/>
  <c r="C59" i="6"/>
  <c r="G59" i="6"/>
  <c r="V66" i="6"/>
  <c r="G58" i="6"/>
  <c r="G57" i="6"/>
  <c r="L58" i="6"/>
  <c r="E34" i="6"/>
  <c r="C34" i="6"/>
  <c r="H42" i="6"/>
  <c r="G42" i="6"/>
  <c r="G46" i="6"/>
  <c r="H46" i="6" s="1"/>
  <c r="G38" i="6"/>
  <c r="H38" i="6" s="1"/>
  <c r="G51" i="6" l="1"/>
  <c r="H51" i="6" s="1"/>
  <c r="G50" i="6"/>
  <c r="H50" i="6" s="1"/>
  <c r="L30" i="6"/>
  <c r="M30" i="6"/>
  <c r="L31" i="6"/>
  <c r="M31" i="6"/>
  <c r="L32" i="6"/>
  <c r="M32" i="6"/>
  <c r="L33" i="6"/>
  <c r="M33" i="6"/>
  <c r="L35" i="6"/>
  <c r="M35" i="6"/>
  <c r="L36" i="6"/>
  <c r="M36" i="6"/>
  <c r="L37" i="6"/>
  <c r="M37" i="6"/>
  <c r="L38" i="6"/>
  <c r="M38" i="6"/>
  <c r="L39" i="6"/>
  <c r="M39" i="6"/>
  <c r="L40" i="6"/>
  <c r="M40" i="6"/>
  <c r="L41" i="6"/>
  <c r="M41" i="6"/>
  <c r="L42" i="6"/>
  <c r="M42" i="6"/>
  <c r="L43" i="6"/>
  <c r="M43" i="6"/>
  <c r="L44" i="6"/>
  <c r="M44" i="6"/>
  <c r="L45" i="6"/>
  <c r="M45" i="6"/>
  <c r="L46" i="6"/>
  <c r="M46" i="6"/>
  <c r="L47" i="6"/>
  <c r="M47" i="6"/>
  <c r="L48" i="6"/>
  <c r="M48" i="6"/>
  <c r="L49" i="6"/>
  <c r="M49" i="6"/>
  <c r="L50" i="6"/>
  <c r="M50" i="6"/>
  <c r="L51" i="6"/>
  <c r="M51" i="6"/>
  <c r="L52" i="6"/>
  <c r="M52" i="6"/>
  <c r="L53" i="6"/>
  <c r="M53" i="6"/>
  <c r="L54" i="6"/>
  <c r="M54" i="6"/>
  <c r="L55" i="6"/>
  <c r="M55" i="6"/>
  <c r="L56" i="6"/>
  <c r="M56" i="6"/>
  <c r="L57" i="6"/>
  <c r="M57" i="6"/>
  <c r="M58" i="6"/>
  <c r="L59" i="6"/>
  <c r="M59" i="6"/>
  <c r="L60" i="6"/>
  <c r="M60" i="6"/>
  <c r="L63" i="6"/>
  <c r="L64" i="6"/>
  <c r="L65" i="6"/>
  <c r="L66" i="6"/>
  <c r="L67" i="6"/>
  <c r="L68" i="6"/>
  <c r="L69" i="6"/>
  <c r="L70" i="6"/>
  <c r="L71" i="6"/>
  <c r="M71" i="6"/>
  <c r="L72" i="6"/>
  <c r="M72" i="6"/>
  <c r="L73" i="6"/>
  <c r="M73" i="6"/>
  <c r="L74" i="6"/>
  <c r="M74" i="6"/>
  <c r="L75" i="6"/>
  <c r="M75" i="6"/>
  <c r="L76" i="6"/>
  <c r="M76" i="6"/>
  <c r="L77" i="6"/>
  <c r="M77" i="6"/>
  <c r="L78" i="6"/>
  <c r="M78" i="6"/>
  <c r="L27" i="6"/>
  <c r="M27" i="6"/>
  <c r="L28" i="6"/>
  <c r="M28" i="6"/>
  <c r="L29" i="6"/>
  <c r="M29" i="6"/>
  <c r="L4" i="6"/>
  <c r="M4" i="6"/>
  <c r="L5" i="6"/>
  <c r="M5" i="6"/>
  <c r="L8" i="6"/>
  <c r="M8" i="6"/>
  <c r="L9" i="6"/>
  <c r="M9" i="6"/>
  <c r="L10" i="6"/>
  <c r="M10" i="6"/>
  <c r="L11" i="6"/>
  <c r="M11" i="6"/>
  <c r="L12" i="6"/>
  <c r="M12" i="6"/>
  <c r="L13" i="6"/>
  <c r="M13" i="6"/>
  <c r="L14" i="6"/>
  <c r="M14" i="6"/>
  <c r="L15" i="6"/>
  <c r="M15" i="6"/>
  <c r="L16" i="6"/>
  <c r="M16" i="6"/>
  <c r="L17" i="6"/>
  <c r="M17" i="6"/>
  <c r="L18" i="6"/>
  <c r="M18" i="6"/>
  <c r="L19" i="6"/>
  <c r="M19" i="6"/>
  <c r="L22" i="6"/>
  <c r="M22" i="6"/>
  <c r="L23" i="6"/>
  <c r="M23" i="6"/>
  <c r="L24" i="6"/>
  <c r="M24" i="6"/>
  <c r="L25" i="6"/>
  <c r="M25" i="6"/>
  <c r="L26" i="6"/>
  <c r="M26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3" i="6"/>
  <c r="E3" i="6"/>
  <c r="C75" i="6"/>
  <c r="C72" i="6"/>
  <c r="C19" i="6" l="1"/>
  <c r="G19" i="6"/>
  <c r="E21" i="6"/>
  <c r="C21" i="6"/>
  <c r="C20" i="6" s="1"/>
  <c r="E7" i="6"/>
  <c r="E6" i="6"/>
  <c r="G28" i="6"/>
  <c r="G33" i="6"/>
  <c r="G32" i="6"/>
  <c r="G31" i="6"/>
  <c r="G29" i="6"/>
  <c r="G27" i="6"/>
  <c r="G24" i="6"/>
  <c r="G25" i="6"/>
  <c r="G23" i="6"/>
  <c r="G18" i="6"/>
  <c r="H18" i="6" s="1"/>
  <c r="G16" i="6"/>
  <c r="H16" i="6" s="1"/>
  <c r="G15" i="6"/>
  <c r="H15" i="6" s="1"/>
  <c r="G8" i="6"/>
  <c r="C8" i="6"/>
  <c r="G4" i="6"/>
  <c r="H4" i="6" s="1"/>
  <c r="G78" i="6"/>
  <c r="G77" i="6"/>
  <c r="G73" i="6"/>
  <c r="G74" i="6"/>
  <c r="G75" i="6"/>
  <c r="O34" i="6"/>
  <c r="O21" i="6"/>
  <c r="O3" i="6"/>
  <c r="H69" i="6"/>
  <c r="H33" i="6"/>
  <c r="H29" i="6"/>
  <c r="H25" i="6"/>
  <c r="H19" i="6"/>
  <c r="C7" i="6"/>
  <c r="G76" i="6" l="1"/>
  <c r="G7" i="6"/>
  <c r="H7" i="6" s="1"/>
  <c r="G72" i="6"/>
  <c r="H72" i="6" s="1"/>
  <c r="I72" i="6" s="1"/>
  <c r="H8" i="6"/>
  <c r="H73" i="6"/>
  <c r="I73" i="6" s="1"/>
  <c r="H77" i="6"/>
  <c r="I77" i="6" s="1"/>
  <c r="H76" i="6"/>
  <c r="I76" i="6" s="1"/>
  <c r="H74" i="6"/>
  <c r="I74" i="6" s="1"/>
  <c r="H78" i="6"/>
  <c r="I78" i="6" s="1"/>
  <c r="H75" i="6"/>
  <c r="I75" i="6" s="1"/>
  <c r="L34" i="6"/>
  <c r="M34" i="6"/>
  <c r="E20" i="6"/>
  <c r="L20" i="6" s="1"/>
  <c r="L21" i="6"/>
  <c r="M3" i="6"/>
  <c r="L3" i="6"/>
  <c r="L7" i="6"/>
  <c r="M7" i="6"/>
  <c r="O20" i="6"/>
  <c r="M21" i="6"/>
  <c r="L6" i="6"/>
  <c r="M6" i="6"/>
  <c r="G14" i="6"/>
  <c r="H14" i="6" s="1"/>
  <c r="C6" i="6" l="1"/>
  <c r="G6" i="6"/>
  <c r="M20" i="6"/>
  <c r="H6" i="6" l="1"/>
  <c r="C5" i="6"/>
  <c r="C9" i="6" s="1"/>
  <c r="C17" i="6" s="1"/>
  <c r="C3" i="6" s="1"/>
  <c r="G5" i="6"/>
  <c r="G9" i="6" l="1"/>
  <c r="H5" i="6"/>
  <c r="G17" i="6" l="1"/>
  <c r="H17" i="6" s="1"/>
  <c r="H9" i="6"/>
</calcChain>
</file>

<file path=xl/sharedStrings.xml><?xml version="1.0" encoding="utf-8"?>
<sst xmlns="http://schemas.openxmlformats.org/spreadsheetml/2006/main" count="578" uniqueCount="156">
  <si>
    <t>-</t>
  </si>
  <si>
    <t>I. Zmiana wartości aktywów netto</t>
  </si>
  <si>
    <t>3.Przewidywana liczba jednostek uczestnictwa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</si>
  <si>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</si>
  <si>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</si>
  <si>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</si>
  <si>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</si>
  <si>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</si>
  <si>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</si>
  <si>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</si>
  <si>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</si>
  <si>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</si>
  <si>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</si>
  <si>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</si>
  <si>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</si>
  <si>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</si>
  <si>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</si>
  <si>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</si>
  <si>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</si>
  <si>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</si>
  <si>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</si>
  <si>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</si>
  <si>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</si>
  <si>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</si>
  <si>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</si>
  <si>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F</t>
  </si>
  <si>
    <t>Kategoria H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</si>
  <si>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</si>
  <si>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</si>
  <si>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</si>
  <si>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</si>
  <si>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</si>
  <si>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</si>
  <si>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</si>
  <si>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ceny nabycia w tys.</t>
  </si>
  <si>
    <t>Wartość według wyceny na dzień bilansowy w danej walucie w tys.</t>
  </si>
  <si>
    <t>Wartość według wyceny na dzień bilansowy w tys.</t>
  </si>
  <si>
    <t>Procentowy udział w aktywach ogółem</t>
  </si>
  <si>
    <t>W walutach państw należących do OECD</t>
  </si>
  <si>
    <t>MBANK S.A.</t>
  </si>
  <si>
    <t>POLSKA</t>
  </si>
  <si>
    <t>PLN</t>
  </si>
  <si>
    <t>0,0000% (STAŁE)</t>
  </si>
  <si>
    <t>W walutach państw nienależących do OECD</t>
  </si>
  <si>
    <t>Suma:</t>
  </si>
  <si>
    <t>od 2019-01-01 do 2019-12-31</t>
  </si>
  <si>
    <t>od 2018-01-01 do 2018-12-31</t>
  </si>
  <si>
    <t>Nieruchomości</t>
  </si>
  <si>
    <t>Pozostałe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</si>
  <si>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</si>
  <si>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</si>
  <si>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</si>
  <si>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</si>
  <si>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</si>
  <si>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</si>
  <si>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</si>
  <si>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</si>
  <si>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</si>
  <si>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</si>
  <si>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</si>
  <si>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</si>
  <si>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Depozyty</t>
  </si>
  <si>
    <t>RACHUNEK WYNIKU Z OPERACJI</t>
  </si>
  <si>
    <t>od 2019-01-01 
do 2019-12-31</t>
  </si>
  <si>
    <t>od 2018-01-01 
do 2018-12-31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</si>
  <si>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</si>
  <si>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</si>
  <si>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</si>
  <si>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</si>
  <si>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</si>
  <si>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</si>
  <si>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</si>
  <si>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</si>
  <si>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</si>
  <si>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</si>
  <si>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</si>
  <si>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</si>
  <si>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</si>
  <si>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</si>
  <si>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</si>
  <si>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</si>
  <si>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</si>
  <si>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</si>
  <si>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</si>
  <si>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</si>
  <si>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</si>
  <si>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</si>
  <si>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</si>
  <si>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</si>
  <si>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</si>
  <si>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</si>
  <si>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</si>
  <si>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</si>
  <si>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</si>
  <si>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</si>
  <si>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</si>
  <si>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</si>
  <si>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</si>
  <si>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TABELA UZUPEŁNIAJĄCA
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</si>
  <si>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</si>
  <si>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</si>
  <si>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</si>
  <si>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</si>
  <si>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</si>
  <si>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REGULOWANY</t>
  </si>
  <si>
    <t>AKTYWNY RYNEK NIEREGULOWANY</t>
  </si>
  <si>
    <t>NIENOTOWANE NA AKTYWNYM RYNKU</t>
  </si>
  <si>
    <t>NIE DOTYCZY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</si>
  <si>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</si>
  <si>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</si>
  <si>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</si>
  <si>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</si>
  <si>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</si>
  <si>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</si>
  <si>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</si>
  <si>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</si>
  <si>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</si>
  <si>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</si>
  <si>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</si>
  <si>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</si>
  <si>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</si>
  <si>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</si>
  <si>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</si>
  <si>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</si>
  <si>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</si>
  <si>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</si>
  <si>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</si>
  <si>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</si>
  <si>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</si>
  <si>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</si>
  <si>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</si>
  <si>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</si>
  <si>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</si>
  <si>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</si>
  <si>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</si>
  <si>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</si>
  <si>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</si>
  <si>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</si>
  <si>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</si>
  <si>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>LEGG MASON ROYCE US SMALL CAP OPPORTUNITY FUND PREMIER CLASS PLN ACCUMULATING (HEDGED) (IE00BD49WY19)</t>
  </si>
  <si>
    <t>LEGG MASON GLOBAL FUNDS PLC</t>
  </si>
  <si>
    <t>LOKATA 2 DNIOWA  02-01-2020</t>
  </si>
  <si>
    <t>weryfikaja danych historycznych</t>
  </si>
  <si>
    <t>Wartość</t>
  </si>
  <si>
    <t>Data wyceny</t>
  </si>
  <si>
    <t>A</t>
  </si>
  <si>
    <t>F</t>
  </si>
  <si>
    <t>H</t>
  </si>
  <si>
    <t>DocumentDate</t>
  </si>
  <si>
    <t>Kategoria</t>
  </si>
  <si>
    <t>Cena JU/CI</t>
  </si>
  <si>
    <t>Liczba JU/CI</t>
  </si>
  <si>
    <t>Wartość aktywów netto</t>
  </si>
  <si>
    <t>ok</t>
  </si>
  <si>
    <t>Kategoria H (*)</t>
  </si>
  <si>
    <t>IV. Procentowy udział kosztów funduszu/subfunduszu w średniej wartości aktywów netto, w tym: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</si>
</sst>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z_ł_-;\-* #,##0.00\ _z_ł_-;_-* &quot;-&quot;??\ _z_ł_-;_-@_-"/>
    <numFmt numFmtId="165" formatCode="##0.00\%"/>
    <numFmt numFmtId="166" formatCode="#,##0.0000"/>
    <numFmt numFmtId="167" formatCode="##0.0000\%"/>
    <numFmt numFmtId="168" formatCode="#,##0.00\%"/>
    <numFmt numFmtId="170" formatCode="_-* #,##0.000\ _z_ł_-;\-* #,##0.000\ _z_ł_-;_-* &quot;-&quot;??\ _z_ł_-;_-@_-"/>
    <numFmt numFmtId="175" formatCode="#,##0.000\ _z_ł"/>
  </numFmts>
  <fonts count="22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11"/>
      <name val="Czcionka tekstu podstawowego"/>
      <charset val="238"/>
    </font>
    <font>
      <sz val="8"/>
      <color theme="1"/>
      <name val="Czcionka tekstu podstawowego"/>
      <charset val="238"/>
    </font>
    <font>
      <sz val="10"/>
      <name val="Arial"/>
      <family val="2"/>
    </font>
    <font>
      <sz val="7"/>
      <name val="Czcionka tekstu podstawowego"/>
      <charset val="238"/>
    </font>
    <font>
      <sz val="7"/>
      <color rgb="FFFF0000"/>
      <name val="Czcionka tekstu podstawowego"/>
      <charset val="238"/>
    </font>
    <font>
      <b/>
      <sz val="8"/>
      <name val="Czcionka tekstu podstawowego"/>
      <charset val="238"/>
    </font>
    <font>
      <sz val="7"/>
      <color rgb="FF0070C0"/>
      <name val="Arial"/>
      <family val="2"/>
      <charset val="238"/>
    </font>
    <font>
      <sz val="11"/>
      <color rgb="FF0070C0"/>
      <name val="Czcionka tekstu podstawowego"/>
      <charset val="238"/>
    </font>
    <font>
      <sz val="8"/>
      <name val="Czcionka tekstu podstawowego"/>
      <charset val="238"/>
    </font>
    <font>
      <sz val="11"/>
      <color rgb="FFFF00FF"/>
      <name val="Czcionka tekstu podstawowego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164" fontId="21" fillId="0" borderId="0" applyFont="0" applyFill="0" applyBorder="0" applyAlignment="0" applyProtection="0"/>
  </cellStyleXfs>
  <cellXfs count="21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5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 inden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 wrapText="1"/>
    </xf>
    <xf numFmtId="0" fontId="0" fillId="0" borderId="0" xfId="0"/>
    <xf numFmtId="0" fontId="2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164" fontId="13" fillId="0" borderId="0" xfId="1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4" fontId="6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170" fontId="7" fillId="0" borderId="0" xfId="1" applyNumberFormat="1" applyFont="1" applyFill="1" applyBorder="1" applyAlignment="1">
      <alignment horizontal="right" vertical="center" wrapText="1"/>
    </xf>
    <xf numFmtId="164" fontId="7" fillId="0" borderId="0" xfId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left" vertical="center" wrapText="1"/>
    </xf>
    <xf numFmtId="164" fontId="13" fillId="0" borderId="0" xfId="1" applyFont="1"/>
    <xf numFmtId="166" fontId="13" fillId="0" borderId="0" xfId="0" applyNumberFormat="1" applyFont="1" applyAlignment="1">
      <alignment horizontal="left"/>
    </xf>
    <xf numFmtId="166" fontId="14" fillId="0" borderId="0" xfId="0" applyNumberFormat="1" applyFont="1" applyAlignment="1">
      <alignment horizontal="left"/>
    </xf>
    <xf numFmtId="170" fontId="10" fillId="0" borderId="0" xfId="1" applyNumberFormat="1" applyFont="1"/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170" fontId="7" fillId="0" borderId="0" xfId="1" applyNumberFormat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14" fontId="14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Border="1"/>
    <xf numFmtId="170" fontId="13" fillId="0" borderId="0" xfId="1" applyNumberFormat="1" applyFont="1"/>
    <xf numFmtId="0" fontId="5" fillId="0" borderId="1" xfId="1" applyNumberFormat="1" applyFont="1" applyFill="1" applyBorder="1" applyAlignment="1">
      <alignment horizontal="left" vertical="center" shrinkToFit="1"/>
    </xf>
    <xf numFmtId="0" fontId="4" fillId="0" borderId="1" xfId="1" applyNumberFormat="1" applyFont="1" applyFill="1" applyBorder="1" applyAlignment="1">
      <alignment horizontal="left" vertical="center" shrinkToFi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shrinkToFit="1"/>
    </xf>
    <xf numFmtId="0" fontId="16" fillId="0" borderId="1" xfId="1" applyNumberFormat="1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164" fontId="11" fillId="0" borderId="0" xfId="1" applyFont="1" applyAlignment="1">
      <alignment wrapText="1"/>
    </xf>
    <xf numFmtId="170" fontId="11" fillId="0" borderId="0" xfId="1" applyNumberFormat="1" applyFont="1" applyAlignment="1">
      <alignment wrapText="1"/>
    </xf>
    <xf numFmtId="14" fontId="11" fillId="0" borderId="7" xfId="0" applyNumberFormat="1" applyFont="1" applyBorder="1" applyAlignment="1">
      <alignment wrapText="1"/>
    </xf>
    <xf numFmtId="0" fontId="11" fillId="0" borderId="8" xfId="0" applyFont="1" applyBorder="1" applyAlignment="1">
      <alignment wrapText="1"/>
    </xf>
    <xf numFmtId="164" fontId="11" fillId="0" borderId="9" xfId="1" applyFont="1" applyBorder="1" applyAlignment="1">
      <alignment wrapText="1"/>
    </xf>
    <xf numFmtId="14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164" fontId="11" fillId="0" borderId="12" xfId="1" applyFont="1" applyBorder="1" applyAlignment="1">
      <alignment wrapText="1"/>
    </xf>
    <xf numFmtId="14" fontId="11" fillId="0" borderId="13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164" fontId="11" fillId="0" borderId="14" xfId="1" applyFont="1" applyBorder="1" applyAlignment="1">
      <alignment wrapText="1"/>
    </xf>
    <xf numFmtId="164" fontId="11" fillId="0" borderId="8" xfId="1" applyFont="1" applyBorder="1" applyAlignment="1">
      <alignment wrapText="1"/>
    </xf>
    <xf numFmtId="14" fontId="11" fillId="0" borderId="8" xfId="0" applyNumberFormat="1" applyFont="1" applyBorder="1"/>
    <xf numFmtId="0" fontId="11" fillId="0" borderId="8" xfId="0" applyFont="1" applyBorder="1"/>
    <xf numFmtId="164" fontId="11" fillId="0" borderId="9" xfId="1" applyFont="1" applyBorder="1"/>
    <xf numFmtId="164" fontId="11" fillId="0" borderId="11" xfId="1" applyFont="1" applyBorder="1" applyAlignment="1">
      <alignment wrapText="1"/>
    </xf>
    <xf numFmtId="170" fontId="11" fillId="0" borderId="11" xfId="1" applyNumberFormat="1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7" xfId="0" applyFont="1" applyBorder="1" applyAlignment="1">
      <alignment wrapText="1"/>
    </xf>
    <xf numFmtId="170" fontId="11" fillId="0" borderId="8" xfId="1" applyNumberFormat="1" applyFont="1" applyBorder="1" applyAlignment="1">
      <alignment wrapText="1"/>
    </xf>
    <xf numFmtId="164" fontId="11" fillId="0" borderId="0" xfId="1" applyFont="1" applyBorder="1" applyAlignment="1">
      <alignment wrapText="1"/>
    </xf>
    <xf numFmtId="170" fontId="11" fillId="0" borderId="0" xfId="1" applyNumberFormat="1" applyFont="1" applyBorder="1" applyAlignment="1">
      <alignment wrapText="1"/>
    </xf>
    <xf numFmtId="14" fontId="7" fillId="0" borderId="0" xfId="0" applyNumberFormat="1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3" fontId="7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3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 indent="1"/>
    </xf>
    <xf numFmtId="4" fontId="7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2"/>
    </xf>
    <xf numFmtId="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left" vertical="center" wrapText="1" indent="2"/>
    </xf>
    <xf numFmtId="4" fontId="7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4" fontId="10" fillId="0" borderId="0" xfId="1" applyFont="1"/>
    <xf numFmtId="164" fontId="10" fillId="0" borderId="0" xfId="0" applyNumberFormat="1" applyFont="1"/>
    <xf numFmtId="3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center"/>
    </xf>
    <xf numFmtId="4" fontId="6" fillId="0" borderId="0" xfId="0" applyNumberFormat="1" applyFont="1" applyAlignment="1"/>
    <xf numFmtId="14" fontId="6" fillId="2" borderId="6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9" fillId="0" borderId="15" xfId="0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right" vertical="center" wrapText="1"/>
    </xf>
    <xf numFmtId="165" fontId="1" fillId="5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6" fontId="1" fillId="0" borderId="1" xfId="0" applyNumberFormat="1" applyFont="1" applyFill="1" applyBorder="1" applyAlignment="1">
      <alignment horizontal="right" vertical="center" wrapText="1"/>
    </xf>
    <xf numFmtId="164" fontId="1" fillId="0" borderId="3" xfId="1" applyFont="1" applyFill="1" applyBorder="1" applyAlignment="1">
      <alignment horizontal="right" vertical="center" wrapText="1"/>
    </xf>
    <xf numFmtId="164" fontId="16" fillId="0" borderId="6" xfId="1" applyFont="1" applyFill="1" applyBorder="1" applyAlignment="1">
      <alignment horizontal="center" vertical="center" wrapText="1"/>
    </xf>
    <xf numFmtId="164" fontId="16" fillId="0" borderId="4" xfId="1" applyFont="1" applyFill="1" applyBorder="1" applyAlignment="1">
      <alignment horizontal="center" vertical="center" wrapText="1"/>
    </xf>
    <xf numFmtId="164" fontId="1" fillId="0" borderId="6" xfId="1" applyFont="1" applyFill="1" applyBorder="1" applyAlignment="1">
      <alignment horizontal="center" vertical="center" wrapText="1"/>
    </xf>
    <xf numFmtId="164" fontId="1" fillId="0" borderId="4" xfId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5" borderId="6" xfId="0" applyNumberFormat="1" applyFont="1" applyFill="1" applyBorder="1" applyAlignment="1">
      <alignment horizontal="center" vertical="center" wrapText="1"/>
    </xf>
    <xf numFmtId="168" fontId="1" fillId="5" borderId="4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right" vertical="center" wrapText="1"/>
    </xf>
    <xf numFmtId="168" fontId="16" fillId="0" borderId="6" xfId="0" applyNumberFormat="1" applyFont="1" applyFill="1" applyBorder="1" applyAlignment="1">
      <alignment horizontal="center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164" fontId="1" fillId="0" borderId="6" xfId="1" applyFont="1" applyBorder="1" applyAlignment="1">
      <alignment horizontal="right" vertical="center" wrapText="1"/>
    </xf>
    <xf numFmtId="164" fontId="0" fillId="0" borderId="4" xfId="1" applyFont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166" fontId="1" fillId="5" borderId="1" xfId="0" applyNumberFormat="1" applyFont="1" applyFill="1" applyBorder="1" applyAlignment="1">
      <alignment horizontal="right" vertical="center" wrapText="1"/>
    </xf>
    <xf numFmtId="170" fontId="1" fillId="0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164" fontId="1" fillId="0" borderId="1" xfId="1" applyFont="1" applyFill="1" applyBorder="1" applyAlignment="1">
      <alignment horizontal="right" vertical="center" wrapText="1"/>
    </xf>
    <xf numFmtId="166" fontId="1" fillId="5" borderId="6" xfId="0" applyNumberFormat="1" applyFont="1" applyFill="1" applyBorder="1" applyAlignment="1">
      <alignment horizontal="right" vertical="center" wrapText="1"/>
    </xf>
    <xf numFmtId="166" fontId="1" fillId="5" borderId="4" xfId="0" applyNumberFormat="1" applyFont="1" applyFill="1" applyBorder="1" applyAlignment="1">
      <alignment horizontal="right"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170" fontId="1" fillId="0" borderId="3" xfId="1" applyNumberFormat="1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168" fontId="8" fillId="5" borderId="6" xfId="0" applyNumberFormat="1" applyFont="1" applyFill="1" applyBorder="1" applyAlignment="1">
      <alignment horizontal="center" vertical="center" wrapText="1"/>
    </xf>
    <xf numFmtId="168" fontId="8" fillId="5" borderId="4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right" vertical="center" wrapText="1"/>
    </xf>
    <xf numFmtId="164" fontId="7" fillId="0" borderId="1" xfId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8" fontId="7" fillId="0" borderId="6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64" fontId="7" fillId="0" borderId="6" xfId="1" applyFont="1" applyFill="1" applyBorder="1" applyAlignment="1">
      <alignment horizontal="right" vertical="center" wrapText="1"/>
    </xf>
    <xf numFmtId="164" fontId="7" fillId="0" borderId="4" xfId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75" fontId="7" fillId="0" borderId="3" xfId="1" applyNumberFormat="1" applyFont="1" applyFill="1" applyBorder="1" applyAlignment="1">
      <alignment horizontal="right" vertical="center" wrapText="1"/>
    </xf>
    <xf numFmtId="164" fontId="7" fillId="0" borderId="3" xfId="1" applyFont="1" applyFill="1" applyBorder="1" applyAlignment="1">
      <alignment horizontal="right" vertical="center" wrapText="1"/>
    </xf>
    <xf numFmtId="164" fontId="10" fillId="0" borderId="4" xfId="1" applyFont="1" applyFill="1" applyBorder="1" applyAlignment="1">
      <alignment horizontal="right" vertical="center" wrapText="1"/>
    </xf>
    <xf numFmtId="175" fontId="7" fillId="0" borderId="1" xfId="1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0" borderId="6" xfId="0" applyNumberFormat="1" applyFont="1" applyFill="1" applyBorder="1" applyAlignment="1">
      <alignment horizontal="right" vertical="center" wrapText="1"/>
    </xf>
    <xf numFmtId="166" fontId="7" fillId="0" borderId="4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170" fontId="18" fillId="0" borderId="0" xfId="1" applyNumberFormat="1" applyFont="1" applyFill="1" applyAlignment="1">
      <alignment wrapText="1"/>
    </xf>
    <xf numFmtId="0" fontId="18" fillId="0" borderId="0" xfId="0" applyFont="1" applyFill="1"/>
    <xf numFmtId="164" fontId="18" fillId="0" borderId="0" xfId="1" applyFont="1" applyFill="1"/>
  </cellXfs>
  <cellStyles count="8">
    <cellStyle name="˙˙˙" xfId="6"/>
    <cellStyle name="Dziesiętny" xfId="1" builtinId="3"/>
    <cellStyle name="Dziesiętny 3" xfId="5"/>
    <cellStyle name="Dziesiętny 3 3" xfId="7"/>
    <cellStyle name="Normal" xfId="2"/>
    <cellStyle name="Normalny" xfId="0" builtinId="0"/>
    <cellStyle name="Normalny 2" xfId="3"/>
    <cellStyle name="Normalny 3" xfId="4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workbookViewId="0">
      <selection activeCell="J9" sqref="J8:J9"/>
    </sheetView>
  </sheetViews>
  <sheetFormatPr defaultColWidth="9" defaultRowHeight="13.8"/>
  <cols>
    <col min="1" max="1" width="9" style="87"/>
    <col min="2" max="2" width="48.69921875" style="87" customWidth="1"/>
    <col min="3" max="14" width="13.69921875" style="87" customWidth="1"/>
    <col min="15" max="16384" width="9" style="87"/>
  </cols>
  <sheetData>
    <row r="1" spans="2:14">
      <c r="C1" s="137"/>
      <c r="D1" s="137"/>
      <c r="E1" s="137"/>
      <c r="F1" s="137"/>
      <c r="G1" s="137"/>
      <c r="H1" s="137"/>
    </row>
    <row r="2" spans="2:14">
      <c r="B2" s="95"/>
      <c r="C2" s="132">
        <v>43830</v>
      </c>
      <c r="D2" s="133"/>
      <c r="E2" s="134"/>
      <c r="F2" s="135">
        <v>43465</v>
      </c>
      <c r="G2" s="135"/>
      <c r="H2" s="135"/>
      <c r="I2" s="136"/>
      <c r="J2" s="136"/>
      <c r="K2" s="136"/>
      <c r="L2" s="136"/>
      <c r="M2" s="136"/>
      <c r="N2" s="136"/>
    </row>
    <row r="3" spans="2:14" ht="28.8">
      <c r="B3" s="96" t="s">
        <v>80</v>
      </c>
      <c r="C3" s="88" t="s">
        <v>34</v>
      </c>
      <c r="D3" s="88" t="s">
        <v>36</v>
      </c>
      <c r="E3" s="88" t="s">
        <v>37</v>
      </c>
      <c r="F3" s="88" t="s">
        <v>34</v>
      </c>
      <c r="G3" s="88" t="s">
        <v>36</v>
      </c>
      <c r="H3" s="88" t="s">
        <v>37</v>
      </c>
    </row>
    <row r="4" spans="2:14">
      <c r="B4" s="97" t="s">
        <v>81</v>
      </c>
      <c r="C4" s="93" t="s">
        <v>0</v>
      </c>
      <c r="D4" s="93" t="s">
        <v>0</v>
      </c>
      <c r="E4" s="118" t="s">
        <v>0</v>
      </c>
      <c r="F4" s="93" t="s">
        <v>0</v>
      </c>
      <c r="G4" s="93" t="s">
        <v>0</v>
      </c>
      <c r="H4" s="118" t="s">
        <v>0</v>
      </c>
    </row>
    <row r="5" spans="2:14">
      <c r="B5" s="97" t="s">
        <v>82</v>
      </c>
      <c r="C5" s="93" t="s">
        <v>0</v>
      </c>
      <c r="D5" s="93" t="s">
        <v>0</v>
      </c>
      <c r="E5" s="118" t="s">
        <v>0</v>
      </c>
      <c r="F5" s="93" t="s">
        <v>0</v>
      </c>
      <c r="G5" s="93" t="s">
        <v>0</v>
      </c>
      <c r="H5" s="118" t="s">
        <v>0</v>
      </c>
    </row>
    <row r="6" spans="2:14">
      <c r="B6" s="97" t="s">
        <v>83</v>
      </c>
      <c r="C6" s="93" t="s">
        <v>0</v>
      </c>
      <c r="D6" s="93" t="s">
        <v>0</v>
      </c>
      <c r="E6" s="118" t="s">
        <v>0</v>
      </c>
      <c r="F6" s="93" t="s">
        <v>0</v>
      </c>
      <c r="G6" s="93" t="s">
        <v>0</v>
      </c>
      <c r="H6" s="118" t="s">
        <v>0</v>
      </c>
    </row>
    <row r="7" spans="2:14">
      <c r="B7" s="97" t="s">
        <v>84</v>
      </c>
      <c r="C7" s="93" t="s">
        <v>0</v>
      </c>
      <c r="D7" s="93" t="s">
        <v>0</v>
      </c>
      <c r="E7" s="118" t="s">
        <v>0</v>
      </c>
      <c r="F7" s="93" t="s">
        <v>0</v>
      </c>
      <c r="G7" s="93" t="s">
        <v>0</v>
      </c>
      <c r="H7" s="118" t="s">
        <v>0</v>
      </c>
    </row>
    <row r="8" spans="2:14">
      <c r="B8" s="97" t="s">
        <v>85</v>
      </c>
      <c r="C8" s="93" t="s">
        <v>0</v>
      </c>
      <c r="D8" s="93" t="s">
        <v>0</v>
      </c>
      <c r="E8" s="118" t="s">
        <v>0</v>
      </c>
      <c r="F8" s="93" t="s">
        <v>0</v>
      </c>
      <c r="G8" s="93" t="s">
        <v>0</v>
      </c>
      <c r="H8" s="118" t="s">
        <v>0</v>
      </c>
    </row>
    <row r="9" spans="2:14">
      <c r="B9" s="97" t="s">
        <v>86</v>
      </c>
      <c r="C9" s="93" t="s">
        <v>0</v>
      </c>
      <c r="D9" s="93" t="s">
        <v>0</v>
      </c>
      <c r="E9" s="118" t="s">
        <v>0</v>
      </c>
      <c r="F9" s="93" t="s">
        <v>0</v>
      </c>
      <c r="G9" s="93" t="s">
        <v>0</v>
      </c>
      <c r="H9" s="118" t="s">
        <v>0</v>
      </c>
    </row>
    <row r="10" spans="2:14">
      <c r="B10" s="97" t="s">
        <v>87</v>
      </c>
      <c r="C10" s="93" t="s">
        <v>0</v>
      </c>
      <c r="D10" s="93" t="s">
        <v>0</v>
      </c>
      <c r="E10" s="118" t="s">
        <v>0</v>
      </c>
      <c r="F10" s="93" t="s">
        <v>0</v>
      </c>
      <c r="G10" s="93" t="s">
        <v>0</v>
      </c>
      <c r="H10" s="118" t="s">
        <v>0</v>
      </c>
    </row>
    <row r="11" spans="2:14">
      <c r="B11" s="97" t="s">
        <v>88</v>
      </c>
      <c r="C11" s="93" t="s">
        <v>0</v>
      </c>
      <c r="D11" s="93" t="s">
        <v>0</v>
      </c>
      <c r="E11" s="118" t="s">
        <v>0</v>
      </c>
      <c r="F11" s="93" t="s">
        <v>0</v>
      </c>
      <c r="G11" s="93" t="s">
        <v>0</v>
      </c>
      <c r="H11" s="118" t="s">
        <v>0</v>
      </c>
    </row>
    <row r="12" spans="2:14">
      <c r="B12" s="97" t="s">
        <v>89</v>
      </c>
      <c r="C12" s="93" t="s">
        <v>0</v>
      </c>
      <c r="D12" s="93" t="s">
        <v>0</v>
      </c>
      <c r="E12" s="118" t="s">
        <v>0</v>
      </c>
      <c r="F12" s="93" t="s">
        <v>0</v>
      </c>
      <c r="G12" s="93" t="s">
        <v>0</v>
      </c>
      <c r="H12" s="118" t="s">
        <v>0</v>
      </c>
    </row>
    <row r="13" spans="2:14">
      <c r="B13" s="97" t="s">
        <v>90</v>
      </c>
      <c r="C13" s="93" t="s">
        <v>0</v>
      </c>
      <c r="D13" s="93" t="s">
        <v>0</v>
      </c>
      <c r="E13" s="118" t="s">
        <v>0</v>
      </c>
      <c r="F13" s="93" t="s">
        <v>0</v>
      </c>
      <c r="G13" s="93" t="s">
        <v>0</v>
      </c>
      <c r="H13" s="118" t="s">
        <v>0</v>
      </c>
    </row>
    <row r="14" spans="2:14">
      <c r="B14" s="97" t="s">
        <v>91</v>
      </c>
      <c r="C14" s="93" t="s">
        <v>0</v>
      </c>
      <c r="D14" s="93" t="s">
        <v>0</v>
      </c>
      <c r="E14" s="118" t="s">
        <v>0</v>
      </c>
      <c r="F14" s="93" t="s">
        <v>0</v>
      </c>
      <c r="G14" s="93" t="s">
        <v>0</v>
      </c>
      <c r="H14" s="118" t="s">
        <v>0</v>
      </c>
    </row>
    <row r="15" spans="2:14" ht="19.2">
      <c r="B15" s="97" t="s">
        <v>92</v>
      </c>
      <c r="C15" s="93">
        <v>3857</v>
      </c>
      <c r="D15" s="93">
        <v>3872</v>
      </c>
      <c r="E15" s="118">
        <v>94.44</v>
      </c>
      <c r="F15" s="93">
        <v>6572</v>
      </c>
      <c r="G15" s="93">
        <v>5004</v>
      </c>
      <c r="H15" s="118">
        <v>97.96</v>
      </c>
      <c r="I15" s="119"/>
      <c r="J15" s="120"/>
    </row>
    <row r="16" spans="2:14">
      <c r="B16" s="97" t="s">
        <v>93</v>
      </c>
      <c r="C16" s="93" t="s">
        <v>0</v>
      </c>
      <c r="D16" s="93" t="s">
        <v>0</v>
      </c>
      <c r="E16" s="118" t="s">
        <v>0</v>
      </c>
      <c r="F16" s="93" t="s">
        <v>0</v>
      </c>
      <c r="G16" s="93" t="s">
        <v>0</v>
      </c>
      <c r="H16" s="118" t="s">
        <v>0</v>
      </c>
      <c r="I16" s="119"/>
      <c r="J16" s="120"/>
    </row>
    <row r="17" spans="2:14">
      <c r="B17" s="97" t="s">
        <v>94</v>
      </c>
      <c r="C17" s="93" t="s">
        <v>0</v>
      </c>
      <c r="D17" s="93" t="s">
        <v>0</v>
      </c>
      <c r="E17" s="118" t="s">
        <v>0</v>
      </c>
      <c r="F17" s="93" t="s">
        <v>0</v>
      </c>
      <c r="G17" s="93" t="s">
        <v>0</v>
      </c>
      <c r="H17" s="118" t="s">
        <v>0</v>
      </c>
      <c r="I17" s="119"/>
      <c r="J17" s="120"/>
    </row>
    <row r="18" spans="2:14">
      <c r="B18" s="97" t="s">
        <v>61</v>
      </c>
      <c r="C18" s="93">
        <v>186</v>
      </c>
      <c r="D18" s="93">
        <v>186</v>
      </c>
      <c r="E18" s="118">
        <v>4.54</v>
      </c>
      <c r="F18" s="93">
        <v>104</v>
      </c>
      <c r="G18" s="93">
        <v>104</v>
      </c>
      <c r="H18" s="118">
        <v>2.04</v>
      </c>
      <c r="I18" s="119"/>
      <c r="J18" s="120"/>
    </row>
    <row r="19" spans="2:14">
      <c r="B19" s="97" t="s">
        <v>95</v>
      </c>
      <c r="C19" s="93" t="s">
        <v>0</v>
      </c>
      <c r="D19" s="93" t="s">
        <v>0</v>
      </c>
      <c r="E19" s="118" t="s">
        <v>0</v>
      </c>
      <c r="F19" s="93" t="s">
        <v>0</v>
      </c>
      <c r="G19" s="93" t="s">
        <v>0</v>
      </c>
      <c r="H19" s="118" t="s">
        <v>0</v>
      </c>
      <c r="I19" s="119"/>
      <c r="J19" s="120"/>
    </row>
    <row r="20" spans="2:14">
      <c r="B20" s="97" t="s">
        <v>47</v>
      </c>
      <c r="C20" s="93" t="s">
        <v>0</v>
      </c>
      <c r="D20" s="93" t="s">
        <v>0</v>
      </c>
      <c r="E20" s="118" t="s">
        <v>0</v>
      </c>
      <c r="F20" s="93" t="s">
        <v>0</v>
      </c>
      <c r="G20" s="93" t="s">
        <v>0</v>
      </c>
      <c r="H20" s="118" t="s">
        <v>0</v>
      </c>
      <c r="I20" s="119"/>
      <c r="J20" s="120"/>
    </row>
    <row r="21" spans="2:14">
      <c r="B21" s="97" t="s">
        <v>96</v>
      </c>
      <c r="C21" s="93" t="s">
        <v>0</v>
      </c>
      <c r="D21" s="93" t="s">
        <v>0</v>
      </c>
      <c r="E21" s="118" t="s">
        <v>0</v>
      </c>
      <c r="F21" s="93" t="s">
        <v>0</v>
      </c>
      <c r="G21" s="93" t="s">
        <v>0</v>
      </c>
      <c r="H21" s="118" t="s">
        <v>0</v>
      </c>
      <c r="I21" s="119"/>
      <c r="J21" s="120"/>
    </row>
    <row r="22" spans="2:14">
      <c r="B22" s="97" t="s">
        <v>97</v>
      </c>
      <c r="C22" s="93" t="s">
        <v>0</v>
      </c>
      <c r="D22" s="93" t="s">
        <v>0</v>
      </c>
      <c r="E22" s="118" t="s">
        <v>0</v>
      </c>
      <c r="F22" s="93" t="s">
        <v>0</v>
      </c>
      <c r="G22" s="93" t="s">
        <v>0</v>
      </c>
      <c r="H22" s="118" t="s">
        <v>0</v>
      </c>
      <c r="I22" s="119"/>
      <c r="J22" s="120"/>
    </row>
    <row r="23" spans="2:14">
      <c r="B23" s="99" t="s">
        <v>44</v>
      </c>
      <c r="C23" s="100">
        <v>4043</v>
      </c>
      <c r="D23" s="100">
        <v>4058</v>
      </c>
      <c r="E23" s="128">
        <v>98.98</v>
      </c>
      <c r="F23" s="100">
        <v>6676</v>
      </c>
      <c r="G23" s="100">
        <v>5108</v>
      </c>
      <c r="H23" s="128">
        <v>100</v>
      </c>
      <c r="I23" s="119"/>
      <c r="J23" s="120"/>
    </row>
    <row r="25" spans="2:14" ht="21.75" customHeight="1">
      <c r="B25" s="101"/>
      <c r="C25" s="129"/>
      <c r="D25" s="129"/>
      <c r="E25" s="129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2:14">
      <c r="C26" s="129"/>
      <c r="D26" s="129"/>
      <c r="E26" s="129"/>
      <c r="F26" s="129"/>
      <c r="G26" s="129"/>
      <c r="H26" s="129"/>
      <c r="I26" s="129"/>
    </row>
    <row r="27" spans="2:14">
      <c r="C27" s="129"/>
      <c r="D27" s="129"/>
      <c r="E27" s="129"/>
      <c r="F27" s="129"/>
      <c r="G27" s="129"/>
      <c r="H27" s="129"/>
      <c r="I27" s="129"/>
    </row>
    <row r="28" spans="2:14">
      <c r="C28" s="129"/>
      <c r="D28" s="129"/>
      <c r="E28" s="129"/>
      <c r="F28" s="129"/>
      <c r="G28" s="129"/>
      <c r="H28" s="129"/>
      <c r="I28" s="129"/>
    </row>
  </sheetData>
  <mergeCells count="6">
    <mergeCell ref="C2:E2"/>
    <mergeCell ref="F2:H2"/>
    <mergeCell ref="I2:K2"/>
    <mergeCell ref="L2:N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M31"/>
  <sheetViews>
    <sheetView topLeftCell="C1" workbookViewId="0">
      <selection activeCell="N21" sqref="N21"/>
    </sheetView>
  </sheetViews>
  <sheetFormatPr defaultColWidth="9" defaultRowHeight="13.8"/>
  <cols>
    <col min="1" max="1" width="9" style="87"/>
    <col min="2" max="2" width="31.19921875" style="87" customWidth="1"/>
    <col min="3" max="15" width="13.69921875" style="87" customWidth="1"/>
    <col min="16" max="16384" width="9" style="87"/>
  </cols>
  <sheetData>
    <row r="12" spans="2:12" ht="38.4">
      <c r="B12" s="88" t="s">
        <v>98</v>
      </c>
      <c r="C12" s="88" t="s">
        <v>99</v>
      </c>
      <c r="D12" s="88" t="s">
        <v>100</v>
      </c>
      <c r="E12" s="88" t="s">
        <v>101</v>
      </c>
      <c r="F12" s="88" t="s">
        <v>102</v>
      </c>
      <c r="G12" s="88" t="s">
        <v>103</v>
      </c>
      <c r="H12" s="88" t="s">
        <v>34</v>
      </c>
      <c r="I12" s="88" t="s">
        <v>36</v>
      </c>
      <c r="J12" s="88" t="s">
        <v>37</v>
      </c>
    </row>
    <row r="13" spans="2:12">
      <c r="B13" s="97" t="s">
        <v>104</v>
      </c>
      <c r="C13" s="117"/>
      <c r="D13" s="117"/>
      <c r="E13" s="117"/>
      <c r="F13" s="117"/>
      <c r="G13" s="91" t="s">
        <v>0</v>
      </c>
      <c r="H13" s="93" t="s">
        <v>0</v>
      </c>
      <c r="I13" s="93" t="s">
        <v>0</v>
      </c>
      <c r="J13" s="118" t="s">
        <v>0</v>
      </c>
    </row>
    <row r="14" spans="2:12">
      <c r="B14" s="97" t="s">
        <v>105</v>
      </c>
      <c r="C14" s="117"/>
      <c r="D14" s="117"/>
      <c r="E14" s="117"/>
      <c r="F14" s="117"/>
      <c r="G14" s="91" t="s">
        <v>0</v>
      </c>
      <c r="H14" s="93" t="s">
        <v>0</v>
      </c>
      <c r="I14" s="93" t="s">
        <v>0</v>
      </c>
      <c r="J14" s="118" t="s">
        <v>0</v>
      </c>
    </row>
    <row r="15" spans="2:12">
      <c r="B15" s="97" t="s">
        <v>106</v>
      </c>
      <c r="C15" s="117"/>
      <c r="D15" s="117"/>
      <c r="E15" s="117"/>
      <c r="F15" s="117"/>
      <c r="G15" s="91">
        <v>40386.601999999999</v>
      </c>
      <c r="H15" s="93">
        <v>3857</v>
      </c>
      <c r="I15" s="93">
        <v>3872</v>
      </c>
      <c r="J15" s="118">
        <v>94.44</v>
      </c>
      <c r="K15" s="119"/>
      <c r="L15" s="120"/>
    </row>
    <row r="16" spans="2:12" ht="28.8">
      <c r="B16" s="92" t="s">
        <v>139</v>
      </c>
      <c r="C16" s="121" t="s">
        <v>106</v>
      </c>
      <c r="D16" s="121" t="s">
        <v>107</v>
      </c>
      <c r="E16" s="122" t="s">
        <v>140</v>
      </c>
      <c r="F16" s="121" t="s">
        <v>40</v>
      </c>
      <c r="G16" s="93">
        <v>40386.601999999999</v>
      </c>
      <c r="H16" s="93">
        <v>3857</v>
      </c>
      <c r="I16" s="93">
        <v>3872</v>
      </c>
      <c r="J16" s="118">
        <v>94.44</v>
      </c>
      <c r="K16" s="119"/>
      <c r="L16" s="120"/>
    </row>
    <row r="17" spans="2:13">
      <c r="B17" s="90" t="s">
        <v>44</v>
      </c>
      <c r="C17" s="123"/>
      <c r="D17" s="123"/>
      <c r="E17" s="123"/>
      <c r="F17" s="123"/>
      <c r="G17" s="91">
        <v>40386.601999999999</v>
      </c>
      <c r="H17" s="91">
        <v>3857</v>
      </c>
      <c r="I17" s="91">
        <v>3872</v>
      </c>
      <c r="J17" s="124">
        <v>94.44</v>
      </c>
      <c r="K17" s="119"/>
      <c r="L17" s="120"/>
    </row>
    <row r="21" spans="2:13" ht="38.4">
      <c r="B21" s="88" t="s">
        <v>28</v>
      </c>
      <c r="C21" s="88" t="s">
        <v>29</v>
      </c>
      <c r="D21" s="88" t="s">
        <v>30</v>
      </c>
      <c r="E21" s="88" t="s">
        <v>31</v>
      </c>
      <c r="F21" s="88" t="s">
        <v>32</v>
      </c>
      <c r="G21" s="88" t="s">
        <v>33</v>
      </c>
      <c r="H21" s="88" t="s">
        <v>34</v>
      </c>
      <c r="I21" s="88" t="s">
        <v>35</v>
      </c>
      <c r="J21" s="88" t="s">
        <v>36</v>
      </c>
      <c r="K21" s="88" t="s">
        <v>37</v>
      </c>
    </row>
    <row r="22" spans="2:13">
      <c r="B22" s="97" t="s">
        <v>38</v>
      </c>
      <c r="C22" s="125"/>
      <c r="D22" s="125"/>
      <c r="E22" s="125"/>
      <c r="F22" s="125"/>
      <c r="G22" s="93"/>
      <c r="H22" s="93">
        <v>186</v>
      </c>
      <c r="I22" s="93"/>
      <c r="J22" s="93">
        <v>186</v>
      </c>
      <c r="K22" s="118">
        <v>4.54</v>
      </c>
      <c r="L22" s="119"/>
      <c r="M22" s="120"/>
    </row>
    <row r="23" spans="2:13">
      <c r="B23" s="92" t="s">
        <v>141</v>
      </c>
      <c r="C23" s="121" t="s">
        <v>39</v>
      </c>
      <c r="D23" s="121" t="s">
        <v>40</v>
      </c>
      <c r="E23" s="121" t="s">
        <v>41</v>
      </c>
      <c r="F23" s="126" t="s">
        <v>42</v>
      </c>
      <c r="G23" s="93">
        <v>186</v>
      </c>
      <c r="H23" s="93">
        <v>186</v>
      </c>
      <c r="I23" s="93">
        <v>186</v>
      </c>
      <c r="J23" s="93">
        <v>186</v>
      </c>
      <c r="K23" s="118">
        <v>4.54</v>
      </c>
      <c r="L23" s="119"/>
      <c r="M23" s="120"/>
    </row>
    <row r="24" spans="2:13">
      <c r="B24" s="97" t="s">
        <v>43</v>
      </c>
      <c r="C24" s="125"/>
      <c r="D24" s="125"/>
      <c r="E24" s="125"/>
      <c r="F24" s="125"/>
      <c r="G24" s="93"/>
      <c r="H24" s="93" t="s">
        <v>0</v>
      </c>
      <c r="I24" s="93"/>
      <c r="J24" s="93" t="s">
        <v>0</v>
      </c>
      <c r="K24" s="118" t="s">
        <v>0</v>
      </c>
      <c r="L24" s="119"/>
      <c r="M24" s="120"/>
    </row>
    <row r="25" spans="2:13">
      <c r="B25" s="90" t="s">
        <v>44</v>
      </c>
      <c r="C25" s="123"/>
      <c r="D25" s="123"/>
      <c r="E25" s="123"/>
      <c r="F25" s="123"/>
      <c r="G25" s="127"/>
      <c r="H25" s="91">
        <v>186</v>
      </c>
      <c r="I25" s="127"/>
      <c r="J25" s="91">
        <v>186</v>
      </c>
      <c r="K25" s="124">
        <v>4.54</v>
      </c>
      <c r="L25" s="119"/>
      <c r="M25" s="120"/>
    </row>
    <row r="31" spans="2:13">
      <c r="B31" s="22"/>
    </row>
  </sheetData>
  <pageMargins left="0.7" right="0.7" top="0.75" bottom="0.75" header="0.3" footer="0.3"/>
  <pageSetup paperSize="9" orientation="portrait" horizontalDpi="65532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"/>
  <sheetViews>
    <sheetView topLeftCell="A39" workbookViewId="0">
      <selection activeCell="B63" sqref="B63"/>
    </sheetView>
  </sheetViews>
  <sheetFormatPr defaultRowHeight="13.8"/>
  <cols>
    <col min="2" max="2" width="31.19921875" customWidth="1"/>
    <col min="3" max="10" width="13.69921875" customWidth="1"/>
  </cols>
  <sheetData>
    <row r="11" spans="2:2">
      <c r="B11" s="13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opLeftCell="A19" workbookViewId="0">
      <selection activeCell="J10" sqref="J10"/>
    </sheetView>
  </sheetViews>
  <sheetFormatPr defaultColWidth="9" defaultRowHeight="13.8"/>
  <cols>
    <col min="1" max="1" width="9" style="87"/>
    <col min="2" max="2" width="63.59765625" style="87" customWidth="1"/>
    <col min="3" max="4" width="15.5" style="87" customWidth="1"/>
    <col min="5" max="16384" width="9" style="87"/>
  </cols>
  <sheetData>
    <row r="1" spans="2:4">
      <c r="C1" s="130"/>
      <c r="D1" s="130"/>
    </row>
    <row r="2" spans="2:4">
      <c r="B2" s="88" t="s">
        <v>3</v>
      </c>
      <c r="C2" s="89">
        <v>43830</v>
      </c>
      <c r="D2" s="89">
        <v>43465</v>
      </c>
    </row>
    <row r="3" spans="2:4">
      <c r="B3" s="90" t="s">
        <v>4</v>
      </c>
      <c r="C3" s="91">
        <v>4100</v>
      </c>
      <c r="D3" s="91">
        <v>5108</v>
      </c>
    </row>
    <row r="4" spans="2:4">
      <c r="B4" s="92" t="s">
        <v>5</v>
      </c>
      <c r="C4" s="93">
        <v>42</v>
      </c>
      <c r="D4" s="98">
        <v>0</v>
      </c>
    </row>
    <row r="5" spans="2:4">
      <c r="B5" s="92" t="s">
        <v>6</v>
      </c>
      <c r="C5" s="98">
        <v>0</v>
      </c>
      <c r="D5" s="98">
        <v>0</v>
      </c>
    </row>
    <row r="6" spans="2:4">
      <c r="B6" s="92" t="s">
        <v>7</v>
      </c>
      <c r="C6" s="98">
        <v>0</v>
      </c>
      <c r="D6" s="98">
        <v>0</v>
      </c>
    </row>
    <row r="7" spans="2:4">
      <c r="B7" s="92" t="s">
        <v>8</v>
      </c>
      <c r="C7" s="98">
        <v>0</v>
      </c>
      <c r="D7" s="98">
        <v>0</v>
      </c>
    </row>
    <row r="8" spans="2:4">
      <c r="B8" s="92" t="s">
        <v>9</v>
      </c>
      <c r="C8" s="98">
        <v>0</v>
      </c>
      <c r="D8" s="98">
        <v>0</v>
      </c>
    </row>
    <row r="9" spans="2:4">
      <c r="B9" s="92" t="s">
        <v>10</v>
      </c>
      <c r="C9" s="93">
        <v>4058</v>
      </c>
      <c r="D9" s="93">
        <v>5108</v>
      </c>
    </row>
    <row r="10" spans="2:4">
      <c r="B10" s="92" t="s">
        <v>9</v>
      </c>
      <c r="C10" s="98">
        <v>0</v>
      </c>
      <c r="D10" s="98">
        <v>0</v>
      </c>
    </row>
    <row r="11" spans="2:4">
      <c r="B11" s="92" t="s">
        <v>11</v>
      </c>
      <c r="C11" s="98">
        <v>0</v>
      </c>
      <c r="D11" s="98">
        <v>0</v>
      </c>
    </row>
    <row r="12" spans="2:4">
      <c r="B12" s="92" t="s">
        <v>12</v>
      </c>
      <c r="C12" s="98">
        <v>0</v>
      </c>
      <c r="D12" s="98">
        <v>0</v>
      </c>
    </row>
    <row r="13" spans="2:4">
      <c r="B13" s="90" t="s">
        <v>13</v>
      </c>
      <c r="C13" s="91">
        <v>17</v>
      </c>
      <c r="D13" s="91">
        <v>17</v>
      </c>
    </row>
    <row r="14" spans="2:4">
      <c r="B14" s="90" t="s">
        <v>14</v>
      </c>
      <c r="C14" s="91">
        <v>4083</v>
      </c>
      <c r="D14" s="91">
        <v>5091</v>
      </c>
    </row>
    <row r="15" spans="2:4">
      <c r="B15" s="90" t="s">
        <v>15</v>
      </c>
      <c r="C15" s="91">
        <v>4592</v>
      </c>
      <c r="D15" s="91">
        <v>6600</v>
      </c>
    </row>
    <row r="16" spans="2:4">
      <c r="B16" s="92" t="s">
        <v>16</v>
      </c>
      <c r="C16" s="93">
        <v>13258</v>
      </c>
      <c r="D16" s="93">
        <v>10680</v>
      </c>
    </row>
    <row r="17" spans="2:4">
      <c r="B17" s="92" t="s">
        <v>17</v>
      </c>
      <c r="C17" s="93">
        <v>-8666</v>
      </c>
      <c r="D17" s="93">
        <v>-4080</v>
      </c>
    </row>
    <row r="18" spans="2:4">
      <c r="B18" s="90" t="s">
        <v>18</v>
      </c>
      <c r="C18" s="91">
        <v>-524</v>
      </c>
      <c r="D18" s="91">
        <v>59</v>
      </c>
    </row>
    <row r="19" spans="2:4">
      <c r="B19" s="92" t="s">
        <v>19</v>
      </c>
      <c r="C19" s="93">
        <v>-286</v>
      </c>
      <c r="D19" s="93">
        <v>-147</v>
      </c>
    </row>
    <row r="20" spans="2:4">
      <c r="B20" s="92" t="s">
        <v>20</v>
      </c>
      <c r="C20" s="93">
        <v>-238</v>
      </c>
      <c r="D20" s="93">
        <v>206</v>
      </c>
    </row>
    <row r="21" spans="2:4">
      <c r="B21" s="90" t="s">
        <v>21</v>
      </c>
      <c r="C21" s="91">
        <v>15</v>
      </c>
      <c r="D21" s="91">
        <v>-1568</v>
      </c>
    </row>
    <row r="22" spans="2:4">
      <c r="B22" s="90" t="s">
        <v>22</v>
      </c>
      <c r="C22" s="91">
        <v>4083</v>
      </c>
      <c r="D22" s="91">
        <v>5091</v>
      </c>
    </row>
    <row r="23" spans="2:4">
      <c r="B23" s="90"/>
      <c r="C23" s="115"/>
      <c r="D23" s="115"/>
    </row>
    <row r="24" spans="2:4">
      <c r="B24" s="97" t="s">
        <v>23</v>
      </c>
      <c r="C24" s="116">
        <v>33258.923000000003</v>
      </c>
      <c r="D24" s="116">
        <v>51102.303999999996</v>
      </c>
    </row>
    <row r="25" spans="2:4">
      <c r="B25" s="92" t="s">
        <v>24</v>
      </c>
      <c r="C25" s="116">
        <v>32786.084000000003</v>
      </c>
      <c r="D25" s="116">
        <v>50956.476000000002</v>
      </c>
    </row>
    <row r="26" spans="2:4">
      <c r="B26" s="92" t="s">
        <v>25</v>
      </c>
      <c r="C26" s="116">
        <v>250.56100000000001</v>
      </c>
      <c r="D26" s="116">
        <v>145.828</v>
      </c>
    </row>
    <row r="27" spans="2:4">
      <c r="B27" s="92" t="s">
        <v>26</v>
      </c>
      <c r="C27" s="116">
        <v>222.27799999999999</v>
      </c>
      <c r="D27" s="98">
        <v>0</v>
      </c>
    </row>
    <row r="28" spans="2:4">
      <c r="B28" s="97" t="s">
        <v>27</v>
      </c>
      <c r="C28" s="108"/>
      <c r="D28" s="108"/>
    </row>
    <row r="29" spans="2:4">
      <c r="B29" s="92" t="s">
        <v>24</v>
      </c>
      <c r="C29" s="108">
        <v>122.71</v>
      </c>
      <c r="D29" s="108">
        <v>99.62</v>
      </c>
    </row>
    <row r="30" spans="2:4">
      <c r="B30" s="92" t="s">
        <v>25</v>
      </c>
      <c r="C30" s="108">
        <v>126.31</v>
      </c>
      <c r="D30" s="108">
        <v>100.75</v>
      </c>
    </row>
    <row r="31" spans="2:4">
      <c r="B31" s="92" t="s">
        <v>26</v>
      </c>
      <c r="C31" s="108">
        <v>125.03</v>
      </c>
      <c r="D31" s="98">
        <v>0</v>
      </c>
    </row>
    <row r="32" spans="2:4">
      <c r="C32" s="94"/>
      <c r="D32" s="9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zoomScale="115" zoomScaleNormal="115" workbookViewId="0">
      <selection activeCell="D4" sqref="D4"/>
    </sheetView>
  </sheetViews>
  <sheetFormatPr defaultColWidth="9" defaultRowHeight="13.8"/>
  <cols>
    <col min="1" max="1" width="9" style="87"/>
    <col min="2" max="2" width="49.3984375" style="87" customWidth="1"/>
    <col min="3" max="3" width="15.59765625" style="87" customWidth="1"/>
    <col min="4" max="4" width="12.69921875" style="87" customWidth="1"/>
    <col min="5" max="16384" width="9" style="87"/>
  </cols>
  <sheetData>
    <row r="1" spans="2:4">
      <c r="C1" s="130"/>
      <c r="D1" s="130"/>
    </row>
    <row r="2" spans="2:4" ht="19.2">
      <c r="B2" s="104" t="s">
        <v>62</v>
      </c>
      <c r="C2" s="104" t="s">
        <v>63</v>
      </c>
      <c r="D2" s="104" t="s">
        <v>64</v>
      </c>
    </row>
    <row r="3" spans="2:4">
      <c r="B3" s="99" t="s">
        <v>65</v>
      </c>
      <c r="C3" s="100">
        <v>1</v>
      </c>
      <c r="D3" s="100">
        <v>2</v>
      </c>
    </row>
    <row r="4" spans="2:4">
      <c r="B4" s="107" t="s">
        <v>66</v>
      </c>
      <c r="C4" s="106" t="s">
        <v>0</v>
      </c>
      <c r="D4" s="106" t="s">
        <v>0</v>
      </c>
    </row>
    <row r="5" spans="2:4">
      <c r="B5" s="107" t="s">
        <v>67</v>
      </c>
      <c r="C5" s="106">
        <v>1</v>
      </c>
      <c r="D5" s="106">
        <v>2</v>
      </c>
    </row>
    <row r="6" spans="2:4">
      <c r="B6" s="107" t="s">
        <v>68</v>
      </c>
      <c r="C6" s="106" t="s">
        <v>0</v>
      </c>
      <c r="D6" s="106" t="s">
        <v>0</v>
      </c>
    </row>
    <row r="7" spans="2:4">
      <c r="B7" s="107" t="s">
        <v>69</v>
      </c>
      <c r="C7" s="106" t="s">
        <v>0</v>
      </c>
      <c r="D7" s="106" t="s">
        <v>0</v>
      </c>
    </row>
    <row r="8" spans="2:4">
      <c r="B8" s="107" t="s">
        <v>48</v>
      </c>
      <c r="C8" s="106" t="s">
        <v>0</v>
      </c>
      <c r="D8" s="106" t="s">
        <v>0</v>
      </c>
    </row>
    <row r="9" spans="2:4">
      <c r="B9" s="99" t="s">
        <v>70</v>
      </c>
      <c r="C9" s="100">
        <v>232</v>
      </c>
      <c r="D9" s="100">
        <v>227</v>
      </c>
    </row>
    <row r="10" spans="2:4">
      <c r="B10" s="107" t="s">
        <v>49</v>
      </c>
      <c r="C10" s="106">
        <v>116</v>
      </c>
      <c r="D10" s="106">
        <v>107</v>
      </c>
    </row>
    <row r="11" spans="2:4">
      <c r="B11" s="107" t="s">
        <v>50</v>
      </c>
      <c r="C11" s="106" t="s">
        <v>0</v>
      </c>
      <c r="D11" s="106" t="s">
        <v>0</v>
      </c>
    </row>
    <row r="12" spans="2:4">
      <c r="B12" s="107" t="s">
        <v>51</v>
      </c>
      <c r="C12" s="106">
        <v>48</v>
      </c>
      <c r="D12" s="106">
        <v>53</v>
      </c>
    </row>
    <row r="13" spans="2:4">
      <c r="B13" s="107" t="s">
        <v>52</v>
      </c>
      <c r="C13" s="106">
        <v>4</v>
      </c>
      <c r="D13" s="106">
        <v>6</v>
      </c>
    </row>
    <row r="14" spans="2:4">
      <c r="B14" s="107" t="s">
        <v>53</v>
      </c>
      <c r="C14" s="106" t="s">
        <v>0</v>
      </c>
      <c r="D14" s="106">
        <v>1</v>
      </c>
    </row>
    <row r="15" spans="2:4">
      <c r="B15" s="107" t="s">
        <v>54</v>
      </c>
      <c r="C15" s="106">
        <v>62</v>
      </c>
      <c r="D15" s="106">
        <v>58</v>
      </c>
    </row>
    <row r="16" spans="2:4">
      <c r="B16" s="107" t="s">
        <v>55</v>
      </c>
      <c r="C16" s="106" t="s">
        <v>0</v>
      </c>
      <c r="D16" s="106" t="s">
        <v>0</v>
      </c>
    </row>
    <row r="17" spans="2:4">
      <c r="B17" s="107" t="s">
        <v>56</v>
      </c>
      <c r="C17" s="106" t="s">
        <v>0</v>
      </c>
      <c r="D17" s="106" t="s">
        <v>0</v>
      </c>
    </row>
    <row r="18" spans="2:4">
      <c r="B18" s="107" t="s">
        <v>57</v>
      </c>
      <c r="C18" s="106" t="s">
        <v>0</v>
      </c>
      <c r="D18" s="106" t="s">
        <v>0</v>
      </c>
    </row>
    <row r="19" spans="2:4">
      <c r="B19" s="107" t="s">
        <v>58</v>
      </c>
      <c r="C19" s="106" t="s">
        <v>0</v>
      </c>
      <c r="D19" s="106" t="s">
        <v>0</v>
      </c>
    </row>
    <row r="20" spans="2:4">
      <c r="B20" s="107" t="s">
        <v>59</v>
      </c>
      <c r="C20" s="106" t="s">
        <v>0</v>
      </c>
      <c r="D20" s="106" t="s">
        <v>0</v>
      </c>
    </row>
    <row r="21" spans="2:4">
      <c r="B21" s="107" t="s">
        <v>60</v>
      </c>
      <c r="C21" s="106" t="s">
        <v>0</v>
      </c>
      <c r="D21" s="106" t="s">
        <v>0</v>
      </c>
    </row>
    <row r="22" spans="2:4">
      <c r="B22" s="107" t="s">
        <v>48</v>
      </c>
      <c r="C22" s="106">
        <v>2</v>
      </c>
      <c r="D22" s="106">
        <v>2</v>
      </c>
    </row>
    <row r="23" spans="2:4">
      <c r="B23" s="99" t="s">
        <v>71</v>
      </c>
      <c r="C23" s="106">
        <v>92</v>
      </c>
      <c r="D23" s="106">
        <v>104</v>
      </c>
    </row>
    <row r="24" spans="2:4">
      <c r="B24" s="99" t="s">
        <v>72</v>
      </c>
      <c r="C24" s="106">
        <v>140</v>
      </c>
      <c r="D24" s="106">
        <v>123</v>
      </c>
    </row>
    <row r="25" spans="2:4">
      <c r="B25" s="99" t="s">
        <v>73</v>
      </c>
      <c r="C25" s="106">
        <v>-139</v>
      </c>
      <c r="D25" s="106">
        <v>-121</v>
      </c>
    </row>
    <row r="26" spans="2:4">
      <c r="B26" s="99" t="s">
        <v>74</v>
      </c>
      <c r="C26" s="106">
        <v>1139</v>
      </c>
      <c r="D26" s="106">
        <v>-1505</v>
      </c>
    </row>
    <row r="27" spans="2:4">
      <c r="B27" s="107" t="s">
        <v>75</v>
      </c>
      <c r="C27" s="106">
        <v>-444</v>
      </c>
      <c r="D27" s="106">
        <v>200</v>
      </c>
    </row>
    <row r="28" spans="2:4">
      <c r="B28" s="113" t="s">
        <v>76</v>
      </c>
      <c r="C28" s="106" t="s">
        <v>0</v>
      </c>
      <c r="D28" s="106" t="s">
        <v>0</v>
      </c>
    </row>
    <row r="29" spans="2:4">
      <c r="B29" s="107" t="s">
        <v>77</v>
      </c>
      <c r="C29" s="106">
        <v>1583</v>
      </c>
      <c r="D29" s="106">
        <v>-1705</v>
      </c>
    </row>
    <row r="30" spans="2:4">
      <c r="B30" s="113" t="s">
        <v>76</v>
      </c>
      <c r="C30" s="106" t="s">
        <v>0</v>
      </c>
      <c r="D30" s="106" t="s">
        <v>0</v>
      </c>
    </row>
    <row r="31" spans="2:4">
      <c r="B31" s="99" t="s">
        <v>78</v>
      </c>
      <c r="C31" s="106">
        <v>1000</v>
      </c>
      <c r="D31" s="106">
        <v>-1626</v>
      </c>
    </row>
    <row r="32" spans="2:4">
      <c r="B32" s="97" t="s">
        <v>79</v>
      </c>
      <c r="C32" s="108"/>
      <c r="D32" s="108"/>
    </row>
    <row r="33" spans="2:4">
      <c r="B33" s="113" t="s">
        <v>24</v>
      </c>
      <c r="C33" s="114">
        <v>29.979399999999998</v>
      </c>
      <c r="D33" s="114">
        <v>-31.816435999999999</v>
      </c>
    </row>
    <row r="34" spans="2:4">
      <c r="B34" s="113" t="s">
        <v>25</v>
      </c>
      <c r="C34" s="114">
        <v>33.869999999999997</v>
      </c>
      <c r="D34" s="114">
        <v>-30.17</v>
      </c>
    </row>
    <row r="35" spans="2:4">
      <c r="B35" s="113" t="s">
        <v>26</v>
      </c>
      <c r="C35" s="114">
        <v>33.950000000000003</v>
      </c>
      <c r="D35" s="114" t="s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5"/>
  <sheetViews>
    <sheetView workbookViewId="0">
      <selection activeCell="C19" sqref="C19:D19"/>
    </sheetView>
  </sheetViews>
  <sheetFormatPr defaultRowHeight="13.8"/>
  <cols>
    <col min="2" max="2" width="44.3984375" customWidth="1"/>
    <col min="3" max="6" width="11" customWidth="1"/>
    <col min="7" max="7" width="7.8984375" style="18" bestFit="1" customWidth="1"/>
    <col min="8" max="8" width="6.59765625" style="19" bestFit="1" customWidth="1"/>
    <col min="9" max="10" width="6" style="20" bestFit="1" customWidth="1"/>
    <col min="11" max="11" width="7.3984375" style="50" customWidth="1"/>
    <col min="12" max="12" width="6" style="51" bestFit="1" customWidth="1"/>
    <col min="13" max="13" width="6" style="52" bestFit="1" customWidth="1"/>
    <col min="14" max="14" width="26.3984375" style="17" customWidth="1"/>
    <col min="15" max="15" width="6.3984375" style="14" customWidth="1"/>
    <col min="16" max="16" width="9.09765625" style="14" customWidth="1"/>
    <col min="17" max="17" width="12.69921875" customWidth="1"/>
  </cols>
  <sheetData>
    <row r="1" spans="2:16">
      <c r="K1" s="183" t="s">
        <v>142</v>
      </c>
      <c r="L1" s="184"/>
      <c r="M1" s="184"/>
      <c r="N1" s="184"/>
      <c r="O1" s="184"/>
      <c r="P1" s="184"/>
    </row>
    <row r="2" spans="2:16" ht="14.25" customHeight="1">
      <c r="B2" s="10" t="s">
        <v>121</v>
      </c>
      <c r="C2" s="164" t="s">
        <v>45</v>
      </c>
      <c r="D2" s="164"/>
      <c r="E2" s="164" t="s">
        <v>46</v>
      </c>
      <c r="F2" s="164"/>
      <c r="G2" s="21"/>
      <c r="H2" s="22"/>
      <c r="I2" s="23"/>
      <c r="J2" s="23"/>
      <c r="K2" s="24"/>
      <c r="L2" s="24"/>
      <c r="M2" s="24"/>
      <c r="N2" s="58" t="s">
        <v>121</v>
      </c>
      <c r="O2" s="164" t="s">
        <v>46</v>
      </c>
      <c r="P2" s="164"/>
    </row>
    <row r="3" spans="2:16">
      <c r="B3" s="3" t="s">
        <v>1</v>
      </c>
      <c r="C3" s="176">
        <f>C17</f>
        <v>-1008</v>
      </c>
      <c r="D3" s="177"/>
      <c r="E3" s="176">
        <f>E17</f>
        <v>2554</v>
      </c>
      <c r="F3" s="177"/>
      <c r="G3" s="25"/>
      <c r="H3" s="26"/>
      <c r="I3" s="27"/>
      <c r="J3" s="27"/>
      <c r="K3" s="28" t="b">
        <f>N3=B3</f>
        <v>1</v>
      </c>
      <c r="L3" s="28" t="b">
        <f>E3=O3</f>
        <v>1</v>
      </c>
      <c r="M3" s="29">
        <f>+O3-E3</f>
        <v>0</v>
      </c>
      <c r="N3" s="15" t="s">
        <v>1</v>
      </c>
      <c r="O3" s="165">
        <f>O17</f>
        <v>2554</v>
      </c>
      <c r="P3" s="166"/>
    </row>
    <row r="4" spans="2:16">
      <c r="B4" s="1" t="s">
        <v>122</v>
      </c>
      <c r="C4" s="167">
        <v>5091</v>
      </c>
      <c r="D4" s="167"/>
      <c r="E4" s="167">
        <v>2537</v>
      </c>
      <c r="F4" s="167"/>
      <c r="G4" s="30">
        <f>bilans!D14</f>
        <v>5091</v>
      </c>
      <c r="H4" s="26" t="b">
        <f>G4=C4</f>
        <v>1</v>
      </c>
      <c r="I4" s="27"/>
      <c r="J4" s="27"/>
      <c r="K4" s="28" t="b">
        <f t="shared" ref="K4:K67" si="0">N4=B4</f>
        <v>1</v>
      </c>
      <c r="L4" s="28" t="b">
        <f t="shared" ref="L4:L26" si="1">E4=O4</f>
        <v>1</v>
      </c>
      <c r="M4" s="29">
        <f t="shared" ref="M4:M26" si="2">+O4-E4</f>
        <v>0</v>
      </c>
      <c r="N4" s="16" t="s">
        <v>122</v>
      </c>
      <c r="O4" s="167">
        <v>2537</v>
      </c>
      <c r="P4" s="167"/>
    </row>
    <row r="5" spans="2:16">
      <c r="B5" s="1" t="s">
        <v>123</v>
      </c>
      <c r="C5" s="167">
        <f>'rachunek wyniku'!C31</f>
        <v>1000</v>
      </c>
      <c r="D5" s="167"/>
      <c r="E5" s="167">
        <v>-1626</v>
      </c>
      <c r="F5" s="167"/>
      <c r="G5" s="30">
        <f>'rachunek wyniku'!C31</f>
        <v>1000</v>
      </c>
      <c r="H5" s="26" t="b">
        <f t="shared" ref="H5:H9" si="3">G5=C5</f>
        <v>1</v>
      </c>
      <c r="I5" s="27"/>
      <c r="J5" s="27"/>
      <c r="K5" s="28" t="b">
        <f t="shared" si="0"/>
        <v>1</v>
      </c>
      <c r="L5" s="28" t="b">
        <f t="shared" si="1"/>
        <v>1</v>
      </c>
      <c r="M5" s="29">
        <f t="shared" si="2"/>
        <v>0</v>
      </c>
      <c r="N5" s="16" t="s">
        <v>123</v>
      </c>
      <c r="O5" s="167">
        <v>-1626</v>
      </c>
      <c r="P5" s="167"/>
    </row>
    <row r="6" spans="2:16">
      <c r="B6" s="2" t="s">
        <v>124</v>
      </c>
      <c r="C6" s="167">
        <f>+'rachunek wyniku'!C25</f>
        <v>-139</v>
      </c>
      <c r="D6" s="167"/>
      <c r="E6" s="178">
        <f>-122+1</f>
        <v>-121</v>
      </c>
      <c r="F6" s="179"/>
      <c r="G6" s="30">
        <f>'rachunek wyniku'!C25</f>
        <v>-139</v>
      </c>
      <c r="H6" s="26" t="b">
        <f t="shared" si="3"/>
        <v>1</v>
      </c>
      <c r="I6" s="27"/>
      <c r="J6" s="27"/>
      <c r="K6" s="28" t="b">
        <f t="shared" si="0"/>
        <v>1</v>
      </c>
      <c r="L6" s="28" t="b">
        <f t="shared" si="1"/>
        <v>1</v>
      </c>
      <c r="M6" s="29">
        <f t="shared" si="2"/>
        <v>0</v>
      </c>
      <c r="N6" s="16" t="s">
        <v>124</v>
      </c>
      <c r="O6" s="168">
        <v>-121</v>
      </c>
      <c r="P6" s="168"/>
    </row>
    <row r="7" spans="2:16">
      <c r="B7" s="2" t="s">
        <v>125</v>
      </c>
      <c r="C7" s="167">
        <f>+'rachunek wyniku'!C27</f>
        <v>-444</v>
      </c>
      <c r="D7" s="167"/>
      <c r="E7" s="167">
        <f>-1+201</f>
        <v>200</v>
      </c>
      <c r="F7" s="167"/>
      <c r="G7" s="30">
        <f>+'rachunek wyniku'!C27</f>
        <v>-444</v>
      </c>
      <c r="H7" s="26" t="b">
        <f t="shared" si="3"/>
        <v>1</v>
      </c>
      <c r="I7" s="27"/>
      <c r="J7" s="27"/>
      <c r="K7" s="28" t="b">
        <f t="shared" si="0"/>
        <v>1</v>
      </c>
      <c r="L7" s="28" t="b">
        <f t="shared" si="1"/>
        <v>1</v>
      </c>
      <c r="M7" s="29">
        <f t="shared" si="2"/>
        <v>0</v>
      </c>
      <c r="N7" s="16" t="s">
        <v>125</v>
      </c>
      <c r="O7" s="168">
        <v>200</v>
      </c>
      <c r="P7" s="168"/>
    </row>
    <row r="8" spans="2:16">
      <c r="B8" s="2" t="s">
        <v>126</v>
      </c>
      <c r="C8" s="167">
        <f>+'rachunek wyniku'!C29</f>
        <v>1583</v>
      </c>
      <c r="D8" s="167"/>
      <c r="E8" s="167">
        <v>-1705</v>
      </c>
      <c r="F8" s="167"/>
      <c r="G8" s="30">
        <f>+'rachunek wyniku'!C29</f>
        <v>1583</v>
      </c>
      <c r="H8" s="26" t="b">
        <f t="shared" si="3"/>
        <v>1</v>
      </c>
      <c r="I8" s="27"/>
      <c r="J8" s="27"/>
      <c r="K8" s="28" t="b">
        <f t="shared" si="0"/>
        <v>1</v>
      </c>
      <c r="L8" s="28" t="b">
        <f t="shared" si="1"/>
        <v>1</v>
      </c>
      <c r="M8" s="29">
        <f t="shared" si="2"/>
        <v>0</v>
      </c>
      <c r="N8" s="16" t="s">
        <v>126</v>
      </c>
      <c r="O8" s="167">
        <v>-1705</v>
      </c>
      <c r="P8" s="167"/>
    </row>
    <row r="9" spans="2:16">
      <c r="B9" s="1" t="s">
        <v>127</v>
      </c>
      <c r="C9" s="167">
        <f>C5</f>
        <v>1000</v>
      </c>
      <c r="D9" s="167"/>
      <c r="E9" s="167">
        <v>-1626</v>
      </c>
      <c r="F9" s="167"/>
      <c r="G9" s="30">
        <f>+G5</f>
        <v>1000</v>
      </c>
      <c r="H9" s="26" t="b">
        <f t="shared" si="3"/>
        <v>1</v>
      </c>
      <c r="I9" s="27"/>
      <c r="J9" s="27"/>
      <c r="K9" s="28" t="b">
        <f t="shared" si="0"/>
        <v>1</v>
      </c>
      <c r="L9" s="28" t="b">
        <f t="shared" si="1"/>
        <v>1</v>
      </c>
      <c r="M9" s="29">
        <f t="shared" si="2"/>
        <v>0</v>
      </c>
      <c r="N9" s="16" t="s">
        <v>127</v>
      </c>
      <c r="O9" s="167">
        <v>-1626</v>
      </c>
      <c r="P9" s="167"/>
    </row>
    <row r="10" spans="2:16">
      <c r="B10" s="1" t="s">
        <v>128</v>
      </c>
      <c r="C10" s="169">
        <v>0</v>
      </c>
      <c r="D10" s="169"/>
      <c r="E10" s="169">
        <v>0</v>
      </c>
      <c r="F10" s="169"/>
      <c r="G10" s="30"/>
      <c r="H10" s="26"/>
      <c r="I10" s="27"/>
      <c r="J10" s="27"/>
      <c r="K10" s="28" t="b">
        <f t="shared" si="0"/>
        <v>1</v>
      </c>
      <c r="L10" s="28" t="b">
        <f t="shared" si="1"/>
        <v>1</v>
      </c>
      <c r="M10" s="29">
        <f t="shared" si="2"/>
        <v>0</v>
      </c>
      <c r="N10" s="16" t="s">
        <v>128</v>
      </c>
      <c r="O10" s="169">
        <v>0</v>
      </c>
      <c r="P10" s="169"/>
    </row>
    <row r="11" spans="2:16">
      <c r="B11" s="2" t="s">
        <v>129</v>
      </c>
      <c r="C11" s="169">
        <v>0</v>
      </c>
      <c r="D11" s="169"/>
      <c r="E11" s="169">
        <v>0</v>
      </c>
      <c r="F11" s="169"/>
      <c r="G11" s="30"/>
      <c r="H11" s="26"/>
      <c r="I11" s="27"/>
      <c r="J11" s="27"/>
      <c r="K11" s="28" t="b">
        <f t="shared" si="0"/>
        <v>1</v>
      </c>
      <c r="L11" s="28" t="b">
        <f t="shared" si="1"/>
        <v>1</v>
      </c>
      <c r="M11" s="29">
        <f t="shared" si="2"/>
        <v>0</v>
      </c>
      <c r="N11" s="16" t="s">
        <v>129</v>
      </c>
      <c r="O11" s="169">
        <v>0</v>
      </c>
      <c r="P11" s="169"/>
    </row>
    <row r="12" spans="2:16">
      <c r="B12" s="2" t="s">
        <v>130</v>
      </c>
      <c r="C12" s="169">
        <v>0</v>
      </c>
      <c r="D12" s="169"/>
      <c r="E12" s="169">
        <v>0</v>
      </c>
      <c r="F12" s="169"/>
      <c r="G12" s="30"/>
      <c r="H12" s="26"/>
      <c r="I12" s="27"/>
      <c r="J12" s="27"/>
      <c r="K12" s="28" t="b">
        <f t="shared" si="0"/>
        <v>1</v>
      </c>
      <c r="L12" s="28" t="b">
        <f t="shared" si="1"/>
        <v>1</v>
      </c>
      <c r="M12" s="29">
        <f t="shared" si="2"/>
        <v>0</v>
      </c>
      <c r="N12" s="16" t="s">
        <v>130</v>
      </c>
      <c r="O12" s="169">
        <v>0</v>
      </c>
      <c r="P12" s="169"/>
    </row>
    <row r="13" spans="2:16">
      <c r="B13" s="2" t="s">
        <v>131</v>
      </c>
      <c r="C13" s="169">
        <v>0</v>
      </c>
      <c r="D13" s="169"/>
      <c r="E13" s="169">
        <v>0</v>
      </c>
      <c r="F13" s="169"/>
      <c r="G13" s="30"/>
      <c r="H13" s="26"/>
      <c r="I13" s="27"/>
      <c r="J13" s="27"/>
      <c r="K13" s="28" t="b">
        <f t="shared" si="0"/>
        <v>1</v>
      </c>
      <c r="L13" s="28" t="b">
        <f t="shared" si="1"/>
        <v>1</v>
      </c>
      <c r="M13" s="29">
        <f t="shared" si="2"/>
        <v>0</v>
      </c>
      <c r="N13" s="16" t="s">
        <v>131</v>
      </c>
      <c r="O13" s="169">
        <v>0</v>
      </c>
      <c r="P13" s="169"/>
    </row>
    <row r="14" spans="2:16">
      <c r="B14" s="1" t="s">
        <v>132</v>
      </c>
      <c r="C14" s="167">
        <v>-2008</v>
      </c>
      <c r="D14" s="167"/>
      <c r="E14" s="167">
        <v>4180</v>
      </c>
      <c r="F14" s="167"/>
      <c r="G14" s="30">
        <f>+G15+G16</f>
        <v>-2008</v>
      </c>
      <c r="H14" s="26" t="b">
        <f t="shared" ref="H14:H19" si="4">G14=C14</f>
        <v>1</v>
      </c>
      <c r="I14" s="27"/>
      <c r="J14" s="27"/>
      <c r="K14" s="28" t="b">
        <f t="shared" si="0"/>
        <v>1</v>
      </c>
      <c r="L14" s="28" t="b">
        <f t="shared" si="1"/>
        <v>1</v>
      </c>
      <c r="M14" s="29">
        <f t="shared" si="2"/>
        <v>0</v>
      </c>
      <c r="N14" s="16" t="s">
        <v>132</v>
      </c>
      <c r="O14" s="167">
        <v>4180</v>
      </c>
      <c r="P14" s="167"/>
    </row>
    <row r="15" spans="2:16">
      <c r="B15" s="2" t="s">
        <v>133</v>
      </c>
      <c r="C15" s="167">
        <v>2578</v>
      </c>
      <c r="D15" s="167"/>
      <c r="E15" s="167">
        <v>7630</v>
      </c>
      <c r="F15" s="167"/>
      <c r="G15" s="30">
        <f>+bilans!C16-bilans!D16</f>
        <v>2578</v>
      </c>
      <c r="H15" s="26" t="b">
        <f t="shared" si="4"/>
        <v>1</v>
      </c>
      <c r="I15" s="27"/>
      <c r="J15" s="27"/>
      <c r="K15" s="28" t="b">
        <f t="shared" si="0"/>
        <v>1</v>
      </c>
      <c r="L15" s="28" t="b">
        <f t="shared" si="1"/>
        <v>1</v>
      </c>
      <c r="M15" s="29">
        <f t="shared" si="2"/>
        <v>0</v>
      </c>
      <c r="N15" s="16" t="s">
        <v>133</v>
      </c>
      <c r="O15" s="167">
        <v>7630</v>
      </c>
      <c r="P15" s="167"/>
    </row>
    <row r="16" spans="2:16">
      <c r="B16" s="2" t="s">
        <v>134</v>
      </c>
      <c r="C16" s="167">
        <v>-4586</v>
      </c>
      <c r="D16" s="167"/>
      <c r="E16" s="167">
        <v>-3450</v>
      </c>
      <c r="F16" s="167"/>
      <c r="G16" s="30">
        <f>+bilans!C17-bilans!D17</f>
        <v>-4586</v>
      </c>
      <c r="H16" s="26" t="b">
        <f t="shared" si="4"/>
        <v>1</v>
      </c>
      <c r="I16" s="27"/>
      <c r="J16" s="27"/>
      <c r="K16" s="28" t="b">
        <f t="shared" si="0"/>
        <v>1</v>
      </c>
      <c r="L16" s="28" t="b">
        <f t="shared" si="1"/>
        <v>1</v>
      </c>
      <c r="M16" s="29">
        <f t="shared" si="2"/>
        <v>0</v>
      </c>
      <c r="N16" s="16" t="s">
        <v>134</v>
      </c>
      <c r="O16" s="167">
        <v>-3450</v>
      </c>
      <c r="P16" s="167"/>
    </row>
    <row r="17" spans="2:16">
      <c r="B17" s="1" t="s">
        <v>135</v>
      </c>
      <c r="C17" s="167">
        <f>C9+C10+C14</f>
        <v>-1008</v>
      </c>
      <c r="D17" s="167"/>
      <c r="E17" s="167">
        <v>2554</v>
      </c>
      <c r="F17" s="167"/>
      <c r="G17" s="30">
        <f>G9+G10+G14</f>
        <v>-1008</v>
      </c>
      <c r="H17" s="26" t="b">
        <f t="shared" si="4"/>
        <v>1</v>
      </c>
      <c r="I17" s="27"/>
      <c r="J17" s="27"/>
      <c r="K17" s="28" t="b">
        <f t="shared" si="0"/>
        <v>1</v>
      </c>
      <c r="L17" s="28" t="b">
        <f t="shared" si="1"/>
        <v>1</v>
      </c>
      <c r="M17" s="29">
        <f t="shared" si="2"/>
        <v>0</v>
      </c>
      <c r="N17" s="16" t="s">
        <v>135</v>
      </c>
      <c r="O17" s="167">
        <v>2554</v>
      </c>
      <c r="P17" s="167"/>
    </row>
    <row r="18" spans="2:16">
      <c r="B18" s="1" t="s">
        <v>136</v>
      </c>
      <c r="C18" s="167">
        <v>4083</v>
      </c>
      <c r="D18" s="167"/>
      <c r="E18" s="167">
        <v>5091</v>
      </c>
      <c r="F18" s="167"/>
      <c r="G18" s="30">
        <f>+bilans!C14</f>
        <v>4083</v>
      </c>
      <c r="H18" s="26" t="b">
        <f t="shared" si="4"/>
        <v>1</v>
      </c>
      <c r="I18" s="27"/>
      <c r="J18" s="27"/>
      <c r="K18" s="28" t="b">
        <f t="shared" si="0"/>
        <v>1</v>
      </c>
      <c r="L18" s="28" t="b">
        <f t="shared" si="1"/>
        <v>1</v>
      </c>
      <c r="M18" s="29">
        <f t="shared" si="2"/>
        <v>0</v>
      </c>
      <c r="N18" s="16" t="s">
        <v>136</v>
      </c>
      <c r="O18" s="167">
        <v>5091</v>
      </c>
      <c r="P18" s="167"/>
    </row>
    <row r="19" spans="2:16">
      <c r="B19" s="1" t="s">
        <v>137</v>
      </c>
      <c r="C19" s="167" t="e">
        <f>#REF!</f>
        <v>#REF!</v>
      </c>
      <c r="D19" s="167"/>
      <c r="E19" s="182">
        <v>4248</v>
      </c>
      <c r="F19" s="182"/>
      <c r="G19" s="30" t="e">
        <f>#REF!</f>
        <v>#REF!</v>
      </c>
      <c r="H19" s="26" t="e">
        <f t="shared" si="4"/>
        <v>#REF!</v>
      </c>
      <c r="I19" s="27"/>
      <c r="J19" s="27"/>
      <c r="K19" s="28" t="b">
        <f t="shared" si="0"/>
        <v>1</v>
      </c>
      <c r="L19" s="28" t="b">
        <f t="shared" si="1"/>
        <v>1</v>
      </c>
      <c r="M19" s="29">
        <f t="shared" si="2"/>
        <v>0</v>
      </c>
      <c r="N19" s="16" t="s">
        <v>137</v>
      </c>
      <c r="O19" s="168">
        <v>4248</v>
      </c>
      <c r="P19" s="168"/>
    </row>
    <row r="20" spans="2:16">
      <c r="B20" s="3" t="s">
        <v>108</v>
      </c>
      <c r="C20" s="172">
        <f>+C21</f>
        <v>-17843.381000000001</v>
      </c>
      <c r="D20" s="173"/>
      <c r="E20" s="172">
        <f>+E21</f>
        <v>30701.468000000001</v>
      </c>
      <c r="F20" s="173"/>
      <c r="G20" s="30"/>
      <c r="H20" s="31"/>
      <c r="I20" s="32"/>
      <c r="J20" s="32"/>
      <c r="K20" s="28" t="b">
        <f t="shared" si="0"/>
        <v>1</v>
      </c>
      <c r="L20" s="28" t="b">
        <f t="shared" si="1"/>
        <v>1</v>
      </c>
      <c r="M20" s="29">
        <f t="shared" si="2"/>
        <v>0</v>
      </c>
      <c r="N20" s="15" t="s">
        <v>108</v>
      </c>
      <c r="O20" s="170">
        <f>O21</f>
        <v>30701.468000000001</v>
      </c>
      <c r="P20" s="171"/>
    </row>
    <row r="21" spans="2:16">
      <c r="B21" s="1" t="s">
        <v>109</v>
      </c>
      <c r="C21" s="142">
        <f>+C25+C29+C33</f>
        <v>-17843.381000000001</v>
      </c>
      <c r="D21" s="142"/>
      <c r="E21" s="142">
        <f>+E25+E29+E33</f>
        <v>30701.468000000001</v>
      </c>
      <c r="F21" s="142"/>
      <c r="G21" s="30"/>
      <c r="H21" s="31"/>
      <c r="I21" s="32"/>
      <c r="J21" s="32"/>
      <c r="K21" s="28" t="b">
        <f t="shared" si="0"/>
        <v>1</v>
      </c>
      <c r="L21" s="28" t="b">
        <f t="shared" si="1"/>
        <v>1</v>
      </c>
      <c r="M21" s="29">
        <f t="shared" si="2"/>
        <v>0</v>
      </c>
      <c r="N21" s="16" t="s">
        <v>109</v>
      </c>
      <c r="O21" s="162">
        <f>O25+O29</f>
        <v>30701.468000000001</v>
      </c>
      <c r="P21" s="162"/>
    </row>
    <row r="22" spans="2:16">
      <c r="B22" s="2" t="s">
        <v>24</v>
      </c>
      <c r="C22" s="142"/>
      <c r="D22" s="142"/>
      <c r="E22" s="142"/>
      <c r="F22" s="142"/>
      <c r="G22" s="30"/>
      <c r="H22" s="31"/>
      <c r="I22" s="32"/>
      <c r="J22" s="32"/>
      <c r="K22" s="28" t="b">
        <f t="shared" si="0"/>
        <v>1</v>
      </c>
      <c r="L22" s="28" t="b">
        <f t="shared" si="1"/>
        <v>1</v>
      </c>
      <c r="M22" s="29">
        <f t="shared" si="2"/>
        <v>0</v>
      </c>
      <c r="N22" s="16" t="s">
        <v>24</v>
      </c>
      <c r="O22" s="142"/>
      <c r="P22" s="142"/>
    </row>
    <row r="23" spans="2:16">
      <c r="B23" s="5" t="s">
        <v>110</v>
      </c>
      <c r="C23" s="174">
        <v>21747.18</v>
      </c>
      <c r="D23" s="174"/>
      <c r="E23" s="174">
        <v>59415.892999999996</v>
      </c>
      <c r="F23" s="174"/>
      <c r="G23" s="33">
        <f>C36-E36-C23</f>
        <v>0</v>
      </c>
      <c r="H23" s="34"/>
      <c r="I23" s="32"/>
      <c r="J23" s="32"/>
      <c r="K23" s="28" t="b">
        <f t="shared" si="0"/>
        <v>1</v>
      </c>
      <c r="L23" s="28" t="b">
        <f t="shared" si="1"/>
        <v>1</v>
      </c>
      <c r="M23" s="29">
        <f t="shared" si="2"/>
        <v>0</v>
      </c>
      <c r="N23" s="16" t="s">
        <v>110</v>
      </c>
      <c r="O23" s="157">
        <v>59415.892999999996</v>
      </c>
      <c r="P23" s="157"/>
    </row>
    <row r="24" spans="2:16">
      <c r="B24" s="5" t="s">
        <v>111</v>
      </c>
      <c r="C24" s="174">
        <v>39917.572</v>
      </c>
      <c r="D24" s="174"/>
      <c r="E24" s="174">
        <v>28860.253000000001</v>
      </c>
      <c r="F24" s="174"/>
      <c r="G24" s="33">
        <f t="shared" ref="G24:G25" si="5">C37-E37-C24</f>
        <v>0</v>
      </c>
      <c r="H24" s="34"/>
      <c r="I24" s="32"/>
      <c r="J24" s="32"/>
      <c r="K24" s="28" t="b">
        <f t="shared" si="0"/>
        <v>1</v>
      </c>
      <c r="L24" s="28" t="b">
        <f t="shared" si="1"/>
        <v>1</v>
      </c>
      <c r="M24" s="29">
        <f t="shared" si="2"/>
        <v>0</v>
      </c>
      <c r="N24" s="16" t="s">
        <v>111</v>
      </c>
      <c r="O24" s="157">
        <v>28860.253000000001</v>
      </c>
      <c r="P24" s="157"/>
    </row>
    <row r="25" spans="2:16">
      <c r="B25" s="5" t="s">
        <v>112</v>
      </c>
      <c r="C25" s="174">
        <v>-18170.392</v>
      </c>
      <c r="D25" s="174"/>
      <c r="E25" s="174">
        <v>30555.64</v>
      </c>
      <c r="F25" s="174"/>
      <c r="G25" s="33">
        <f t="shared" si="5"/>
        <v>0</v>
      </c>
      <c r="H25" s="34" t="b">
        <f>ROUND(E25,4)=ROUND(E23-E24,4)</f>
        <v>1</v>
      </c>
      <c r="I25" s="32"/>
      <c r="J25" s="32"/>
      <c r="K25" s="28" t="b">
        <f t="shared" si="0"/>
        <v>1</v>
      </c>
      <c r="L25" s="28" t="b">
        <f t="shared" si="1"/>
        <v>1</v>
      </c>
      <c r="M25" s="29">
        <f t="shared" si="2"/>
        <v>0</v>
      </c>
      <c r="N25" s="16" t="s">
        <v>112</v>
      </c>
      <c r="O25" s="157">
        <v>30555.64</v>
      </c>
      <c r="P25" s="157"/>
    </row>
    <row r="26" spans="2:16">
      <c r="B26" s="2" t="s">
        <v>25</v>
      </c>
      <c r="C26" s="163"/>
      <c r="D26" s="163"/>
      <c r="E26" s="163"/>
      <c r="F26" s="163"/>
      <c r="G26" s="30"/>
      <c r="I26" s="32"/>
      <c r="J26" s="32"/>
      <c r="K26" s="28" t="b">
        <f t="shared" si="0"/>
        <v>1</v>
      </c>
      <c r="L26" s="28" t="b">
        <f t="shared" si="1"/>
        <v>1</v>
      </c>
      <c r="M26" s="29">
        <f t="shared" si="2"/>
        <v>0</v>
      </c>
      <c r="N26" s="16" t="s">
        <v>25</v>
      </c>
      <c r="O26" s="142"/>
      <c r="P26" s="142"/>
    </row>
    <row r="27" spans="2:16">
      <c r="B27" s="5" t="s">
        <v>110</v>
      </c>
      <c r="C27" s="174">
        <v>112.048</v>
      </c>
      <c r="D27" s="174"/>
      <c r="E27" s="174">
        <v>145.828</v>
      </c>
      <c r="F27" s="174"/>
      <c r="G27" s="33">
        <f>C40-E40-C27</f>
        <v>0</v>
      </c>
      <c r="H27" s="34"/>
      <c r="I27" s="32"/>
      <c r="J27" s="32"/>
      <c r="K27" s="28" t="b">
        <f t="shared" si="0"/>
        <v>1</v>
      </c>
      <c r="L27" s="28" t="b">
        <f>E27=O27</f>
        <v>1</v>
      </c>
      <c r="M27" s="29">
        <f>+O27-E27</f>
        <v>0</v>
      </c>
      <c r="N27" s="16" t="s">
        <v>110</v>
      </c>
      <c r="O27" s="157">
        <v>145.828</v>
      </c>
      <c r="P27" s="157"/>
    </row>
    <row r="28" spans="2:16">
      <c r="B28" s="5" t="s">
        <v>111</v>
      </c>
      <c r="C28" s="174">
        <v>7.3150000000000004</v>
      </c>
      <c r="D28" s="174"/>
      <c r="E28" s="174">
        <v>0</v>
      </c>
      <c r="F28" s="174"/>
      <c r="G28" s="33">
        <f>C41-E41-C28</f>
        <v>0</v>
      </c>
      <c r="H28" s="34"/>
      <c r="I28" s="32"/>
      <c r="J28" s="32"/>
      <c r="K28" s="28" t="b">
        <f t="shared" si="0"/>
        <v>1</v>
      </c>
      <c r="L28" s="28" t="b">
        <f t="shared" ref="L28:L54" si="6">E28=O28</f>
        <v>1</v>
      </c>
      <c r="M28" s="29">
        <f t="shared" ref="M28:M54" si="7">+O28-E28</f>
        <v>0</v>
      </c>
      <c r="N28" s="16" t="s">
        <v>111</v>
      </c>
      <c r="O28" s="143">
        <v>0</v>
      </c>
      <c r="P28" s="143"/>
    </row>
    <row r="29" spans="2:16">
      <c r="B29" s="5" t="s">
        <v>112</v>
      </c>
      <c r="C29" s="174">
        <v>104.733</v>
      </c>
      <c r="D29" s="174"/>
      <c r="E29" s="174">
        <v>145.828</v>
      </c>
      <c r="F29" s="174"/>
      <c r="G29" s="33">
        <f t="shared" ref="G29" si="8">C42-E42-C29</f>
        <v>0</v>
      </c>
      <c r="H29" s="34" t="b">
        <f>ROUND(E29,4)=ROUND(E27-E28,4)</f>
        <v>1</v>
      </c>
      <c r="I29" s="35"/>
      <c r="J29" s="35"/>
      <c r="K29" s="28" t="b">
        <f t="shared" si="0"/>
        <v>1</v>
      </c>
      <c r="L29" s="28" t="b">
        <f t="shared" si="6"/>
        <v>1</v>
      </c>
      <c r="M29" s="29">
        <f t="shared" si="7"/>
        <v>0</v>
      </c>
      <c r="N29" s="16" t="s">
        <v>112</v>
      </c>
      <c r="O29" s="157">
        <v>145.828</v>
      </c>
      <c r="P29" s="157"/>
    </row>
    <row r="30" spans="2:16">
      <c r="B30" s="2" t="s">
        <v>26</v>
      </c>
      <c r="C30" s="163"/>
      <c r="D30" s="163"/>
      <c r="E30" s="163"/>
      <c r="F30" s="163"/>
      <c r="G30" s="30"/>
      <c r="H30" s="34"/>
      <c r="I30" s="35"/>
      <c r="J30" s="35"/>
      <c r="K30" s="28" t="b">
        <f t="shared" si="0"/>
        <v>1</v>
      </c>
      <c r="L30" s="28" t="b">
        <f t="shared" si="6"/>
        <v>1</v>
      </c>
      <c r="M30" s="29">
        <f t="shared" si="7"/>
        <v>0</v>
      </c>
      <c r="N30" s="2" t="s">
        <v>26</v>
      </c>
      <c r="O30" s="142"/>
      <c r="P30" s="142"/>
    </row>
    <row r="31" spans="2:16">
      <c r="B31" s="5" t="s">
        <v>110</v>
      </c>
      <c r="C31" s="174">
        <v>222.40199999999999</v>
      </c>
      <c r="D31" s="174"/>
      <c r="E31" s="143">
        <v>0</v>
      </c>
      <c r="F31" s="143"/>
      <c r="G31" s="33">
        <f>C44-E44-C31</f>
        <v>0</v>
      </c>
      <c r="H31" s="34"/>
      <c r="I31" s="35"/>
      <c r="J31" s="35"/>
      <c r="K31" s="28" t="b">
        <f t="shared" si="0"/>
        <v>1</v>
      </c>
      <c r="L31" s="28" t="b">
        <f t="shared" si="6"/>
        <v>1</v>
      </c>
      <c r="M31" s="29">
        <f t="shared" si="7"/>
        <v>0</v>
      </c>
      <c r="N31" s="5" t="s">
        <v>110</v>
      </c>
      <c r="O31" s="143">
        <v>0</v>
      </c>
      <c r="P31" s="143"/>
    </row>
    <row r="32" spans="2:16" ht="19.2">
      <c r="B32" s="5" t="s">
        <v>111</v>
      </c>
      <c r="C32" s="174">
        <v>0.124</v>
      </c>
      <c r="D32" s="174"/>
      <c r="E32" s="143">
        <v>0</v>
      </c>
      <c r="F32" s="143"/>
      <c r="G32" s="33">
        <f t="shared" ref="G32:G33" si="9">C45-E45-C32</f>
        <v>0</v>
      </c>
      <c r="H32" s="34"/>
      <c r="I32" s="35"/>
      <c r="J32" s="35"/>
      <c r="K32" s="28" t="b">
        <f t="shared" si="0"/>
        <v>1</v>
      </c>
      <c r="L32" s="28" t="b">
        <f t="shared" si="6"/>
        <v>1</v>
      </c>
      <c r="M32" s="29">
        <f t="shared" si="7"/>
        <v>0</v>
      </c>
      <c r="N32" s="5" t="s">
        <v>111</v>
      </c>
      <c r="O32" s="143">
        <v>0</v>
      </c>
      <c r="P32" s="143"/>
    </row>
    <row r="33" spans="2:16">
      <c r="B33" s="5" t="s">
        <v>112</v>
      </c>
      <c r="C33" s="174">
        <v>222.27799999999999</v>
      </c>
      <c r="D33" s="174"/>
      <c r="E33" s="143">
        <v>0</v>
      </c>
      <c r="F33" s="143"/>
      <c r="G33" s="33">
        <f t="shared" si="9"/>
        <v>0</v>
      </c>
      <c r="H33" s="34" t="b">
        <f>ROUND(E33,4)=ROUND(E31-E32,4)</f>
        <v>1</v>
      </c>
      <c r="I33" s="35"/>
      <c r="J33" s="35"/>
      <c r="K33" s="28" t="b">
        <f t="shared" si="0"/>
        <v>1</v>
      </c>
      <c r="L33" s="28" t="b">
        <f t="shared" si="6"/>
        <v>1</v>
      </c>
      <c r="M33" s="29">
        <f t="shared" si="7"/>
        <v>0</v>
      </c>
      <c r="N33" s="5" t="s">
        <v>112</v>
      </c>
      <c r="O33" s="143">
        <v>0</v>
      </c>
      <c r="P33" s="143"/>
    </row>
    <row r="34" spans="2:16">
      <c r="B34" s="1" t="s">
        <v>113</v>
      </c>
      <c r="C34" s="163">
        <f>C38+C42+C46</f>
        <v>33258.923000000003</v>
      </c>
      <c r="D34" s="163"/>
      <c r="E34" s="163">
        <f>E38+E42+E46</f>
        <v>51102.304000000004</v>
      </c>
      <c r="F34" s="163"/>
      <c r="G34" s="30"/>
      <c r="H34" s="34"/>
      <c r="I34" s="35"/>
      <c r="J34" s="35"/>
      <c r="K34" s="28" t="b">
        <f t="shared" si="0"/>
        <v>1</v>
      </c>
      <c r="L34" s="28" t="b">
        <f>E34=O34</f>
        <v>1</v>
      </c>
      <c r="M34" s="29">
        <f>+O34-E34</f>
        <v>0</v>
      </c>
      <c r="N34" s="16" t="s">
        <v>113</v>
      </c>
      <c r="O34" s="162">
        <f t="shared" ref="O34" si="10">O38+O42</f>
        <v>51102.304000000004</v>
      </c>
      <c r="P34" s="162"/>
    </row>
    <row r="35" spans="2:16">
      <c r="B35" s="2" t="s">
        <v>24</v>
      </c>
      <c r="C35" s="163"/>
      <c r="D35" s="163"/>
      <c r="E35" s="163"/>
      <c r="F35" s="163"/>
      <c r="G35" s="33"/>
      <c r="H35" s="34"/>
      <c r="I35" s="35"/>
      <c r="J35" s="35"/>
      <c r="K35" s="28" t="b">
        <f t="shared" si="0"/>
        <v>1</v>
      </c>
      <c r="L35" s="28" t="b">
        <f t="shared" si="6"/>
        <v>1</v>
      </c>
      <c r="M35" s="29">
        <f t="shared" si="7"/>
        <v>0</v>
      </c>
      <c r="N35" s="16" t="s">
        <v>24</v>
      </c>
      <c r="O35" s="142"/>
      <c r="P35" s="142"/>
    </row>
    <row r="36" spans="2:16">
      <c r="B36" s="5" t="s">
        <v>110</v>
      </c>
      <c r="C36" s="174">
        <v>107181.526</v>
      </c>
      <c r="D36" s="174"/>
      <c r="E36" s="174">
        <v>85434.346000000005</v>
      </c>
      <c r="F36" s="174"/>
      <c r="G36" s="33"/>
      <c r="H36" s="34"/>
      <c r="I36" s="35"/>
      <c r="J36" s="35"/>
      <c r="K36" s="28" t="b">
        <f t="shared" si="0"/>
        <v>1</v>
      </c>
      <c r="L36" s="28" t="b">
        <f t="shared" si="6"/>
        <v>1</v>
      </c>
      <c r="M36" s="29">
        <f t="shared" si="7"/>
        <v>0</v>
      </c>
      <c r="N36" s="16" t="s">
        <v>110</v>
      </c>
      <c r="O36" s="157">
        <v>85434.346000000005</v>
      </c>
      <c r="P36" s="157"/>
    </row>
    <row r="37" spans="2:16">
      <c r="B37" s="5" t="s">
        <v>111</v>
      </c>
      <c r="C37" s="174">
        <v>74395.441999999995</v>
      </c>
      <c r="D37" s="174"/>
      <c r="E37" s="174">
        <v>34477.870000000003</v>
      </c>
      <c r="F37" s="174"/>
      <c r="G37" s="33"/>
      <c r="H37" s="34"/>
      <c r="I37" s="35"/>
      <c r="J37" s="35"/>
      <c r="K37" s="28" t="b">
        <f t="shared" si="0"/>
        <v>1</v>
      </c>
      <c r="L37" s="28" t="b">
        <f t="shared" si="6"/>
        <v>1</v>
      </c>
      <c r="M37" s="29">
        <f t="shared" si="7"/>
        <v>0</v>
      </c>
      <c r="N37" s="16" t="s">
        <v>111</v>
      </c>
      <c r="O37" s="157">
        <v>34477.870000000003</v>
      </c>
      <c r="P37" s="157"/>
    </row>
    <row r="38" spans="2:16">
      <c r="B38" s="5" t="s">
        <v>112</v>
      </c>
      <c r="C38" s="174">
        <v>32786.084000000003</v>
      </c>
      <c r="D38" s="174"/>
      <c r="E38" s="174">
        <v>50956.476000000002</v>
      </c>
      <c r="F38" s="174"/>
      <c r="G38" s="30">
        <f>bilans!C25</f>
        <v>32786.084000000003</v>
      </c>
      <c r="H38" s="34" t="b">
        <f>G38=C38</f>
        <v>1</v>
      </c>
      <c r="I38" s="35"/>
      <c r="J38" s="35"/>
      <c r="K38" s="28" t="b">
        <f t="shared" si="0"/>
        <v>1</v>
      </c>
      <c r="L38" s="28" t="b">
        <f t="shared" si="6"/>
        <v>1</v>
      </c>
      <c r="M38" s="29">
        <f t="shared" si="7"/>
        <v>0</v>
      </c>
      <c r="N38" s="16" t="s">
        <v>112</v>
      </c>
      <c r="O38" s="157">
        <v>50956.476000000002</v>
      </c>
      <c r="P38" s="157"/>
    </row>
    <row r="39" spans="2:16">
      <c r="B39" s="2" t="s">
        <v>25</v>
      </c>
      <c r="C39" s="163"/>
      <c r="D39" s="163"/>
      <c r="E39" s="163"/>
      <c r="F39" s="163"/>
      <c r="H39" s="34"/>
      <c r="I39" s="35"/>
      <c r="J39" s="35"/>
      <c r="K39" s="28" t="b">
        <f t="shared" si="0"/>
        <v>1</v>
      </c>
      <c r="L39" s="28" t="b">
        <f t="shared" si="6"/>
        <v>1</v>
      </c>
      <c r="M39" s="29">
        <f t="shared" si="7"/>
        <v>0</v>
      </c>
      <c r="N39" s="16" t="s">
        <v>25</v>
      </c>
      <c r="O39" s="142"/>
      <c r="P39" s="142"/>
    </row>
    <row r="40" spans="2:16">
      <c r="B40" s="5" t="s">
        <v>110</v>
      </c>
      <c r="C40" s="174">
        <v>257.87599999999998</v>
      </c>
      <c r="D40" s="174"/>
      <c r="E40" s="174">
        <v>145.828</v>
      </c>
      <c r="F40" s="174"/>
      <c r="H40" s="31"/>
      <c r="I40" s="32"/>
      <c r="J40" s="32"/>
      <c r="K40" s="28" t="b">
        <f t="shared" si="0"/>
        <v>1</v>
      </c>
      <c r="L40" s="28" t="b">
        <f t="shared" si="6"/>
        <v>1</v>
      </c>
      <c r="M40" s="29">
        <f t="shared" si="7"/>
        <v>0</v>
      </c>
      <c r="N40" s="16" t="s">
        <v>110</v>
      </c>
      <c r="O40" s="157">
        <v>145.828</v>
      </c>
      <c r="P40" s="157"/>
    </row>
    <row r="41" spans="2:16">
      <c r="B41" s="5" t="s">
        <v>111</v>
      </c>
      <c r="C41" s="174">
        <v>7.3150000000000004</v>
      </c>
      <c r="D41" s="174"/>
      <c r="E41" s="174">
        <v>0</v>
      </c>
      <c r="F41" s="174"/>
      <c r="G41" s="33"/>
      <c r="H41" s="34"/>
      <c r="I41" s="32"/>
      <c r="J41" s="32"/>
      <c r="K41" s="28" t="b">
        <f t="shared" si="0"/>
        <v>1</v>
      </c>
      <c r="L41" s="28" t="b">
        <f t="shared" si="6"/>
        <v>1</v>
      </c>
      <c r="M41" s="29">
        <f t="shared" si="7"/>
        <v>0</v>
      </c>
      <c r="N41" s="16" t="s">
        <v>111</v>
      </c>
      <c r="O41" s="143">
        <v>0</v>
      </c>
      <c r="P41" s="143"/>
    </row>
    <row r="42" spans="2:16">
      <c r="B42" s="5" t="s">
        <v>112</v>
      </c>
      <c r="C42" s="174">
        <v>250.56100000000001</v>
      </c>
      <c r="D42" s="174"/>
      <c r="E42" s="174">
        <v>145.828</v>
      </c>
      <c r="F42" s="174"/>
      <c r="G42" s="30">
        <f>bilans!C26</f>
        <v>250.56100000000001</v>
      </c>
      <c r="H42" s="34" t="b">
        <f>G42=C42</f>
        <v>1</v>
      </c>
      <c r="I42" s="32"/>
      <c r="J42" s="32"/>
      <c r="K42" s="28" t="b">
        <f t="shared" si="0"/>
        <v>1</v>
      </c>
      <c r="L42" s="28" t="b">
        <f t="shared" si="6"/>
        <v>1</v>
      </c>
      <c r="M42" s="29">
        <f t="shared" si="7"/>
        <v>0</v>
      </c>
      <c r="N42" s="16" t="s">
        <v>112</v>
      </c>
      <c r="O42" s="157">
        <v>145.828</v>
      </c>
      <c r="P42" s="157"/>
    </row>
    <row r="43" spans="2:16">
      <c r="B43" s="2" t="s">
        <v>26</v>
      </c>
      <c r="C43" s="163"/>
      <c r="D43" s="163"/>
      <c r="E43" s="163"/>
      <c r="F43" s="163"/>
      <c r="G43" s="30"/>
      <c r="H43" s="31"/>
      <c r="I43" s="32"/>
      <c r="J43" s="32"/>
      <c r="K43" s="28" t="b">
        <f t="shared" si="0"/>
        <v>1</v>
      </c>
      <c r="L43" s="28" t="b">
        <f t="shared" si="6"/>
        <v>1</v>
      </c>
      <c r="M43" s="29">
        <f t="shared" si="7"/>
        <v>0</v>
      </c>
      <c r="N43" s="2" t="s">
        <v>26</v>
      </c>
      <c r="O43" s="142"/>
      <c r="P43" s="142"/>
    </row>
    <row r="44" spans="2:16">
      <c r="B44" s="5" t="s">
        <v>110</v>
      </c>
      <c r="C44" s="174">
        <v>222.40199999999999</v>
      </c>
      <c r="D44" s="174"/>
      <c r="E44" s="143">
        <v>0</v>
      </c>
      <c r="F44" s="143"/>
      <c r="G44" s="30"/>
      <c r="H44" s="31"/>
      <c r="I44" s="32"/>
      <c r="J44" s="32"/>
      <c r="K44" s="28" t="b">
        <f t="shared" si="0"/>
        <v>1</v>
      </c>
      <c r="L44" s="28" t="b">
        <f t="shared" si="6"/>
        <v>1</v>
      </c>
      <c r="M44" s="29">
        <f t="shared" si="7"/>
        <v>0</v>
      </c>
      <c r="N44" s="5" t="s">
        <v>110</v>
      </c>
      <c r="O44" s="143">
        <v>0</v>
      </c>
      <c r="P44" s="143"/>
    </row>
    <row r="45" spans="2:16" ht="19.2">
      <c r="B45" s="5" t="s">
        <v>111</v>
      </c>
      <c r="C45" s="174">
        <v>0.124</v>
      </c>
      <c r="D45" s="174"/>
      <c r="E45" s="143">
        <v>0</v>
      </c>
      <c r="F45" s="143"/>
      <c r="G45" s="30"/>
      <c r="H45" s="34"/>
      <c r="I45" s="32"/>
      <c r="J45" s="32"/>
      <c r="K45" s="28" t="b">
        <f t="shared" si="0"/>
        <v>1</v>
      </c>
      <c r="L45" s="28" t="b">
        <f t="shared" si="6"/>
        <v>1</v>
      </c>
      <c r="M45" s="29">
        <f t="shared" si="7"/>
        <v>0</v>
      </c>
      <c r="N45" s="5" t="s">
        <v>111</v>
      </c>
      <c r="O45" s="143">
        <v>0</v>
      </c>
      <c r="P45" s="143"/>
    </row>
    <row r="46" spans="2:16">
      <c r="B46" s="5" t="s">
        <v>112</v>
      </c>
      <c r="C46" s="174">
        <v>222.27799999999999</v>
      </c>
      <c r="D46" s="174"/>
      <c r="E46" s="143">
        <v>0</v>
      </c>
      <c r="F46" s="143"/>
      <c r="G46" s="30">
        <f>bilans!C27</f>
        <v>222.27799999999999</v>
      </c>
      <c r="H46" s="34" t="b">
        <f t="shared" ref="H46" si="11">G46=C46</f>
        <v>1</v>
      </c>
      <c r="I46" s="32"/>
      <c r="J46" s="32"/>
      <c r="K46" s="28" t="b">
        <f t="shared" si="0"/>
        <v>1</v>
      </c>
      <c r="L46" s="28" t="b">
        <f t="shared" si="6"/>
        <v>1</v>
      </c>
      <c r="M46" s="29">
        <f t="shared" si="7"/>
        <v>0</v>
      </c>
      <c r="N46" s="5" t="s">
        <v>112</v>
      </c>
      <c r="O46" s="143">
        <v>0</v>
      </c>
      <c r="P46" s="143"/>
    </row>
    <row r="47" spans="2:16">
      <c r="B47" s="1" t="s">
        <v>2</v>
      </c>
      <c r="C47" s="158">
        <v>0</v>
      </c>
      <c r="D47" s="159"/>
      <c r="E47" s="158">
        <v>0</v>
      </c>
      <c r="F47" s="159"/>
      <c r="G47" s="29"/>
      <c r="H47" s="31"/>
      <c r="I47" s="32"/>
      <c r="J47" s="32"/>
      <c r="K47" s="28" t="b">
        <f t="shared" si="0"/>
        <v>1</v>
      </c>
      <c r="L47" s="28" t="b">
        <f t="shared" si="6"/>
        <v>1</v>
      </c>
      <c r="M47" s="29">
        <f t="shared" si="7"/>
        <v>0</v>
      </c>
      <c r="N47" s="16" t="s">
        <v>2</v>
      </c>
      <c r="O47" s="158">
        <v>0</v>
      </c>
      <c r="P47" s="159"/>
    </row>
    <row r="48" spans="2:16">
      <c r="B48" s="6" t="s">
        <v>114</v>
      </c>
      <c r="C48" s="160"/>
      <c r="D48" s="161"/>
      <c r="E48" s="160"/>
      <c r="F48" s="161"/>
      <c r="G48" s="29"/>
      <c r="H48" s="31"/>
      <c r="I48" s="32"/>
      <c r="J48" s="32"/>
      <c r="K48" s="28" t="b">
        <f t="shared" si="0"/>
        <v>1</v>
      </c>
      <c r="L48" s="28" t="b">
        <f t="shared" si="6"/>
        <v>1</v>
      </c>
      <c r="M48" s="29">
        <f t="shared" si="7"/>
        <v>0</v>
      </c>
      <c r="N48" s="53" t="s">
        <v>114</v>
      </c>
      <c r="O48" s="160"/>
      <c r="P48" s="161"/>
    </row>
    <row r="49" spans="2:22" ht="19.2">
      <c r="B49" s="7" t="s">
        <v>115</v>
      </c>
      <c r="C49" s="148"/>
      <c r="D49" s="149"/>
      <c r="E49" s="148"/>
      <c r="F49" s="149"/>
      <c r="G49" s="29"/>
      <c r="H49" s="31"/>
      <c r="I49" s="32"/>
      <c r="J49" s="32"/>
      <c r="K49" s="28" t="b">
        <f t="shared" si="0"/>
        <v>1</v>
      </c>
      <c r="L49" s="28" t="b">
        <f t="shared" si="6"/>
        <v>1</v>
      </c>
      <c r="M49" s="29">
        <f t="shared" si="7"/>
        <v>0</v>
      </c>
      <c r="N49" s="54" t="s">
        <v>115</v>
      </c>
      <c r="O49" s="148"/>
      <c r="P49" s="149"/>
    </row>
    <row r="50" spans="2:22">
      <c r="B50" s="8" t="s">
        <v>24</v>
      </c>
      <c r="C50" s="148">
        <v>99.62</v>
      </c>
      <c r="D50" s="149"/>
      <c r="E50" s="148">
        <v>124.36</v>
      </c>
      <c r="F50" s="149"/>
      <c r="G50" s="29">
        <f>bilans!D29</f>
        <v>99.62</v>
      </c>
      <c r="H50" s="31" t="b">
        <f>G50=C50</f>
        <v>1</v>
      </c>
      <c r="I50" s="32"/>
      <c r="J50" s="32"/>
      <c r="K50" s="28" t="b">
        <f t="shared" si="0"/>
        <v>1</v>
      </c>
      <c r="L50" s="28" t="b">
        <f t="shared" si="6"/>
        <v>1</v>
      </c>
      <c r="M50" s="29">
        <f t="shared" si="7"/>
        <v>0</v>
      </c>
      <c r="N50" s="54" t="s">
        <v>24</v>
      </c>
      <c r="O50" s="148">
        <v>124.36</v>
      </c>
      <c r="P50" s="149"/>
    </row>
    <row r="51" spans="2:22">
      <c r="B51" s="8" t="s">
        <v>25</v>
      </c>
      <c r="C51" s="148">
        <v>100.75</v>
      </c>
      <c r="D51" s="149"/>
      <c r="E51" s="146">
        <v>0</v>
      </c>
      <c r="F51" s="147"/>
      <c r="G51" s="29">
        <f>bilans!D30</f>
        <v>100.75</v>
      </c>
      <c r="H51" s="31" t="b">
        <f>G51=C51</f>
        <v>1</v>
      </c>
      <c r="I51" s="32"/>
      <c r="J51" s="32"/>
      <c r="K51" s="28" t="b">
        <f t="shared" si="0"/>
        <v>1</v>
      </c>
      <c r="L51" s="28" t="b">
        <f t="shared" si="6"/>
        <v>1</v>
      </c>
      <c r="M51" s="29">
        <f t="shared" si="7"/>
        <v>0</v>
      </c>
      <c r="N51" s="54" t="s">
        <v>25</v>
      </c>
      <c r="O51" s="146">
        <v>0</v>
      </c>
      <c r="P51" s="147"/>
    </row>
    <row r="52" spans="2:22" ht="19.2">
      <c r="B52" s="7" t="s">
        <v>116</v>
      </c>
      <c r="C52" s="148"/>
      <c r="D52" s="149"/>
      <c r="E52" s="148"/>
      <c r="F52" s="149"/>
      <c r="G52" s="29"/>
      <c r="H52" s="31"/>
      <c r="I52" s="32"/>
      <c r="J52" s="32"/>
      <c r="K52" s="28" t="b">
        <f t="shared" si="0"/>
        <v>1</v>
      </c>
      <c r="L52" s="28" t="b">
        <f t="shared" si="6"/>
        <v>1</v>
      </c>
      <c r="M52" s="29">
        <f t="shared" si="7"/>
        <v>0</v>
      </c>
      <c r="N52" s="54" t="s">
        <v>116</v>
      </c>
      <c r="O52" s="148"/>
      <c r="P52" s="149"/>
    </row>
    <row r="53" spans="2:22">
      <c r="B53" s="8" t="s">
        <v>24</v>
      </c>
      <c r="C53" s="148">
        <v>122.71</v>
      </c>
      <c r="D53" s="149"/>
      <c r="E53" s="148">
        <v>99.62</v>
      </c>
      <c r="F53" s="149"/>
      <c r="G53" s="29"/>
      <c r="H53" s="31"/>
      <c r="I53" s="32"/>
      <c r="J53" s="32"/>
      <c r="K53" s="28" t="b">
        <f t="shared" si="0"/>
        <v>1</v>
      </c>
      <c r="L53" s="28" t="b">
        <f t="shared" si="6"/>
        <v>1</v>
      </c>
      <c r="M53" s="29">
        <f t="shared" si="7"/>
        <v>0</v>
      </c>
      <c r="N53" s="54" t="s">
        <v>24</v>
      </c>
      <c r="O53" s="148">
        <v>99.62</v>
      </c>
      <c r="P53" s="149"/>
    </row>
    <row r="54" spans="2:22">
      <c r="B54" s="8" t="s">
        <v>25</v>
      </c>
      <c r="C54" s="148">
        <v>126.42</v>
      </c>
      <c r="D54" s="149"/>
      <c r="E54" s="148">
        <v>100.75</v>
      </c>
      <c r="F54" s="149"/>
      <c r="G54" s="29"/>
      <c r="H54" s="31"/>
      <c r="I54" s="32"/>
      <c r="J54" s="32"/>
      <c r="K54" s="28" t="b">
        <f t="shared" si="0"/>
        <v>1</v>
      </c>
      <c r="L54" s="28" t="b">
        <f t="shared" si="6"/>
        <v>1</v>
      </c>
      <c r="M54" s="29">
        <f t="shared" si="7"/>
        <v>0</v>
      </c>
      <c r="N54" s="54" t="s">
        <v>25</v>
      </c>
      <c r="O54" s="148">
        <v>100.75</v>
      </c>
      <c r="P54" s="149"/>
    </row>
    <row r="55" spans="2:22">
      <c r="B55" s="8" t="s">
        <v>26</v>
      </c>
      <c r="C55" s="148">
        <v>125.13</v>
      </c>
      <c r="D55" s="149"/>
      <c r="E55" s="146">
        <v>0</v>
      </c>
      <c r="F55" s="147"/>
      <c r="G55" s="29"/>
      <c r="H55" s="31"/>
      <c r="I55" s="32"/>
      <c r="J55" s="32"/>
      <c r="K55" s="28" t="b">
        <f t="shared" si="0"/>
        <v>1</v>
      </c>
      <c r="L55" s="28" t="b">
        <f t="shared" ref="L55:L78" si="12">E55=O55</f>
        <v>1</v>
      </c>
      <c r="M55" s="29">
        <f t="shared" ref="M55:M78" si="13">+O55-E55</f>
        <v>0</v>
      </c>
      <c r="N55" s="59" t="s">
        <v>26</v>
      </c>
      <c r="O55" s="144">
        <v>0</v>
      </c>
      <c r="P55" s="145"/>
    </row>
    <row r="56" spans="2:22" ht="19.2">
      <c r="B56" s="7" t="s">
        <v>117</v>
      </c>
      <c r="C56" s="148"/>
      <c r="D56" s="149"/>
      <c r="E56" s="148"/>
      <c r="F56" s="149"/>
      <c r="G56" s="36"/>
      <c r="H56" s="37"/>
      <c r="I56" s="38"/>
      <c r="J56" s="38"/>
      <c r="K56" s="28" t="b">
        <f t="shared" si="0"/>
        <v>1</v>
      </c>
      <c r="L56" s="28" t="b">
        <f t="shared" si="12"/>
        <v>1</v>
      </c>
      <c r="M56" s="29">
        <f t="shared" si="13"/>
        <v>0</v>
      </c>
      <c r="N56" s="54" t="s">
        <v>117</v>
      </c>
      <c r="O56" s="148"/>
      <c r="P56" s="149"/>
    </row>
    <row r="57" spans="2:22">
      <c r="B57" s="8" t="s">
        <v>24</v>
      </c>
      <c r="C57" s="150">
        <v>23.18</v>
      </c>
      <c r="D57" s="151"/>
      <c r="E57" s="150">
        <v>-19.89</v>
      </c>
      <c r="F57" s="151"/>
      <c r="G57" s="30">
        <f>(C53-C50)/C50*100/365*365</f>
        <v>23.17807669142741</v>
      </c>
      <c r="H57" s="39"/>
      <c r="I57" s="40"/>
      <c r="J57" s="40"/>
      <c r="K57" s="28" t="b">
        <f t="shared" si="0"/>
        <v>1</v>
      </c>
      <c r="L57" s="28" t="b">
        <f t="shared" si="12"/>
        <v>1</v>
      </c>
      <c r="M57" s="29">
        <f t="shared" si="13"/>
        <v>0</v>
      </c>
      <c r="N57" s="54" t="s">
        <v>24</v>
      </c>
      <c r="O57" s="150">
        <v>-19.89</v>
      </c>
      <c r="P57" s="151"/>
    </row>
    <row r="58" spans="2:22">
      <c r="B58" s="8" t="s">
        <v>25</v>
      </c>
      <c r="C58" s="150">
        <v>25.48</v>
      </c>
      <c r="D58" s="151"/>
      <c r="E58" s="180">
        <v>-31.63</v>
      </c>
      <c r="F58" s="181"/>
      <c r="G58" s="30">
        <f>(C54-C51)/C51*100/365*365</f>
        <v>25.47890818858561</v>
      </c>
      <c r="H58" s="31"/>
      <c r="I58" s="40"/>
      <c r="J58" s="40"/>
      <c r="K58" s="28" t="b">
        <f t="shared" si="0"/>
        <v>1</v>
      </c>
      <c r="L58" s="28" t="b">
        <f>E58=O58</f>
        <v>1</v>
      </c>
      <c r="M58" s="29">
        <f t="shared" si="13"/>
        <v>0</v>
      </c>
      <c r="N58" s="54" t="s">
        <v>25</v>
      </c>
      <c r="O58" s="152">
        <v>-31.63</v>
      </c>
      <c r="P58" s="153"/>
    </row>
    <row r="59" spans="2:22">
      <c r="B59" s="8" t="s">
        <v>26</v>
      </c>
      <c r="C59" s="180">
        <f>G59</f>
        <v>11.295760907360695</v>
      </c>
      <c r="D59" s="181"/>
      <c r="E59" s="146">
        <v>0</v>
      </c>
      <c r="F59" s="147"/>
      <c r="G59" s="30">
        <f>(C55-V65)/V65*100/365*V66</f>
        <v>11.295760907360695</v>
      </c>
      <c r="H59" s="39"/>
      <c r="I59" s="40"/>
      <c r="J59" s="40"/>
      <c r="K59" s="28" t="b">
        <f t="shared" si="0"/>
        <v>1</v>
      </c>
      <c r="L59" s="28" t="b">
        <f t="shared" si="12"/>
        <v>1</v>
      </c>
      <c r="M59" s="29">
        <f t="shared" si="13"/>
        <v>0</v>
      </c>
      <c r="N59" s="59" t="s">
        <v>26</v>
      </c>
      <c r="O59" s="144">
        <v>0</v>
      </c>
      <c r="P59" s="145"/>
    </row>
    <row r="60" spans="2:22" ht="19.8" thickBot="1">
      <c r="B60" s="7" t="s">
        <v>118</v>
      </c>
      <c r="C60" s="86" t="s">
        <v>143</v>
      </c>
      <c r="D60" s="86" t="s">
        <v>144</v>
      </c>
      <c r="E60" s="86" t="s">
        <v>143</v>
      </c>
      <c r="F60" s="86" t="s">
        <v>144</v>
      </c>
      <c r="G60" s="41"/>
      <c r="H60" s="39"/>
      <c r="I60" s="40"/>
      <c r="J60" s="40"/>
      <c r="K60" s="28" t="b">
        <f t="shared" si="0"/>
        <v>1</v>
      </c>
      <c r="L60" s="28" t="b">
        <f t="shared" si="12"/>
        <v>1</v>
      </c>
      <c r="M60" s="29" t="e">
        <f t="shared" si="13"/>
        <v>#VALUE!</v>
      </c>
      <c r="N60" s="54" t="s">
        <v>118</v>
      </c>
      <c r="O60" s="55" t="s">
        <v>143</v>
      </c>
      <c r="P60" s="55" t="s">
        <v>144</v>
      </c>
      <c r="Q60" s="60" t="s">
        <v>148</v>
      </c>
      <c r="R60" s="60" t="s">
        <v>149</v>
      </c>
      <c r="S60" s="61" t="s">
        <v>150</v>
      </c>
      <c r="T60" s="62"/>
      <c r="U60" s="61"/>
      <c r="V60" s="60"/>
    </row>
    <row r="61" spans="2:22">
      <c r="B61" s="8" t="s">
        <v>24</v>
      </c>
      <c r="C61" s="4">
        <v>99.35</v>
      </c>
      <c r="D61" s="9">
        <v>43468</v>
      </c>
      <c r="E61" s="4">
        <v>96.6</v>
      </c>
      <c r="F61" s="9">
        <v>43455</v>
      </c>
      <c r="G61" s="41">
        <f>S62</f>
        <v>99.35</v>
      </c>
      <c r="H61" s="83">
        <f>Q62</f>
        <v>43468</v>
      </c>
      <c r="I61" s="39" t="b">
        <f>G61=C61</f>
        <v>1</v>
      </c>
      <c r="J61" s="39" t="b">
        <f>H61=D61</f>
        <v>1</v>
      </c>
      <c r="K61" s="28" t="b">
        <f t="shared" si="0"/>
        <v>1</v>
      </c>
      <c r="L61" s="28" t="b">
        <f>E61=O61</f>
        <v>1</v>
      </c>
      <c r="M61" s="28" t="b">
        <f>F61=P61</f>
        <v>1</v>
      </c>
      <c r="N61" s="54" t="s">
        <v>24</v>
      </c>
      <c r="O61" s="4">
        <v>96.6</v>
      </c>
      <c r="P61" s="9">
        <v>43455</v>
      </c>
      <c r="Q61" s="63">
        <v>43822</v>
      </c>
      <c r="R61" s="64" t="s">
        <v>145</v>
      </c>
      <c r="S61" s="65">
        <v>122.95</v>
      </c>
      <c r="T61" s="62"/>
      <c r="U61" s="61"/>
      <c r="V61" s="60"/>
    </row>
    <row r="62" spans="2:22" ht="14.4" thickBot="1">
      <c r="B62" s="8" t="s">
        <v>25</v>
      </c>
      <c r="C62" s="4">
        <v>100.49</v>
      </c>
      <c r="D62" s="9">
        <v>43468</v>
      </c>
      <c r="E62" s="84">
        <v>97.645651040952345</v>
      </c>
      <c r="F62" s="85">
        <v>43455</v>
      </c>
      <c r="G62" s="41">
        <f>S64</f>
        <v>100.49</v>
      </c>
      <c r="H62" s="83">
        <f>Q64</f>
        <v>43468</v>
      </c>
      <c r="I62" s="39" t="b">
        <f t="shared" ref="I62:I63" si="14">G62=C62</f>
        <v>1</v>
      </c>
      <c r="J62" s="39" t="b">
        <f t="shared" ref="J62:J63" si="15">H62=D62</f>
        <v>1</v>
      </c>
      <c r="K62" s="28" t="b">
        <f t="shared" si="0"/>
        <v>1</v>
      </c>
      <c r="L62" s="28" t="b">
        <f>E62=O62</f>
        <v>1</v>
      </c>
      <c r="M62" s="28" t="b">
        <f t="shared" ref="M62:M70" si="16">F62=P62</f>
        <v>1</v>
      </c>
      <c r="N62" s="54" t="s">
        <v>25</v>
      </c>
      <c r="O62" s="56">
        <v>97.645651040952345</v>
      </c>
      <c r="P62" s="57">
        <v>43455</v>
      </c>
      <c r="Q62" s="66">
        <v>43468</v>
      </c>
      <c r="R62" s="67" t="s">
        <v>145</v>
      </c>
      <c r="S62" s="68">
        <v>99.35</v>
      </c>
      <c r="T62" s="62"/>
      <c r="U62" s="61"/>
      <c r="V62" s="60"/>
    </row>
    <row r="63" spans="2:22">
      <c r="B63" s="8" t="s">
        <v>26</v>
      </c>
      <c r="C63" s="84">
        <f>S66</f>
        <v>104.72</v>
      </c>
      <c r="D63" s="85">
        <f>Q66</f>
        <v>43616</v>
      </c>
      <c r="E63" s="4" t="s">
        <v>0</v>
      </c>
      <c r="F63" s="9" t="s">
        <v>0</v>
      </c>
      <c r="G63" s="42">
        <f>S66</f>
        <v>104.72</v>
      </c>
      <c r="H63" s="83">
        <f>Q66</f>
        <v>43616</v>
      </c>
      <c r="I63" s="39" t="b">
        <f t="shared" si="14"/>
        <v>1</v>
      </c>
      <c r="J63" s="39" t="b">
        <f t="shared" si="15"/>
        <v>1</v>
      </c>
      <c r="K63" s="28" t="b">
        <f t="shared" si="0"/>
        <v>1</v>
      </c>
      <c r="L63" s="28" t="b">
        <f t="shared" si="12"/>
        <v>1</v>
      </c>
      <c r="M63" s="28" t="b">
        <f>F63=P63</f>
        <v>1</v>
      </c>
      <c r="N63" s="59" t="s">
        <v>26</v>
      </c>
      <c r="O63" s="4" t="s">
        <v>0</v>
      </c>
      <c r="P63" s="9" t="s">
        <v>0</v>
      </c>
      <c r="Q63" s="63">
        <v>43822</v>
      </c>
      <c r="R63" s="64" t="s">
        <v>146</v>
      </c>
      <c r="S63" s="65">
        <v>126.51</v>
      </c>
      <c r="T63" s="62"/>
      <c r="U63" s="61"/>
      <c r="V63" s="60"/>
    </row>
    <row r="64" spans="2:22" ht="19.8" thickBot="1">
      <c r="B64" s="7" t="s">
        <v>119</v>
      </c>
      <c r="C64" s="86" t="s">
        <v>143</v>
      </c>
      <c r="D64" s="86" t="s">
        <v>144</v>
      </c>
      <c r="E64" s="86" t="s">
        <v>143</v>
      </c>
      <c r="F64" s="86" t="s">
        <v>144</v>
      </c>
      <c r="G64" s="42"/>
      <c r="H64" s="39"/>
      <c r="I64" s="40"/>
      <c r="J64" s="40"/>
      <c r="K64" s="28" t="b">
        <f t="shared" si="0"/>
        <v>1</v>
      </c>
      <c r="L64" s="28" t="b">
        <f t="shared" si="12"/>
        <v>1</v>
      </c>
      <c r="M64" s="28" t="b">
        <f t="shared" si="16"/>
        <v>1</v>
      </c>
      <c r="N64" s="54" t="s">
        <v>119</v>
      </c>
      <c r="O64" s="55" t="s">
        <v>143</v>
      </c>
      <c r="P64" s="55" t="s">
        <v>144</v>
      </c>
      <c r="Q64" s="69">
        <v>43468</v>
      </c>
      <c r="R64" s="70" t="s">
        <v>146</v>
      </c>
      <c r="S64" s="71">
        <v>100.49</v>
      </c>
      <c r="T64" s="62"/>
      <c r="U64" s="61"/>
      <c r="V64" s="60"/>
    </row>
    <row r="65" spans="2:22">
      <c r="B65" s="8" t="s">
        <v>24</v>
      </c>
      <c r="C65" s="4">
        <v>122.95</v>
      </c>
      <c r="D65" s="9">
        <v>43822</v>
      </c>
      <c r="E65" s="4">
        <v>135.15</v>
      </c>
      <c r="F65" s="9">
        <v>43341</v>
      </c>
      <c r="G65" s="42">
        <f>S61</f>
        <v>122.95</v>
      </c>
      <c r="H65" s="83">
        <f>Q61</f>
        <v>43822</v>
      </c>
      <c r="I65" s="39" t="b">
        <f>G65=C65</f>
        <v>1</v>
      </c>
      <c r="J65" s="39" t="b">
        <f>H65=D65</f>
        <v>1</v>
      </c>
      <c r="K65" s="28" t="b">
        <f t="shared" si="0"/>
        <v>1</v>
      </c>
      <c r="L65" s="28" t="b">
        <f t="shared" si="12"/>
        <v>1</v>
      </c>
      <c r="M65" s="28" t="b">
        <f t="shared" si="16"/>
        <v>1</v>
      </c>
      <c r="N65" s="54" t="s">
        <v>24</v>
      </c>
      <c r="O65" s="4">
        <v>135.15</v>
      </c>
      <c r="P65" s="9">
        <v>43341</v>
      </c>
      <c r="Q65" s="63">
        <v>43822</v>
      </c>
      <c r="R65" s="64" t="s">
        <v>147</v>
      </c>
      <c r="S65" s="72">
        <v>125.22</v>
      </c>
      <c r="T65" s="73">
        <v>43494</v>
      </c>
      <c r="U65" s="74" t="s">
        <v>147</v>
      </c>
      <c r="V65" s="75">
        <v>111.49</v>
      </c>
    </row>
    <row r="66" spans="2:22" ht="14.4" thickBot="1">
      <c r="B66" s="8" t="s">
        <v>25</v>
      </c>
      <c r="C66" s="4">
        <v>126.51</v>
      </c>
      <c r="D66" s="9">
        <v>43822</v>
      </c>
      <c r="E66" s="4">
        <v>135.85</v>
      </c>
      <c r="F66" s="9">
        <v>43341</v>
      </c>
      <c r="G66" s="42">
        <f>S63</f>
        <v>126.51</v>
      </c>
      <c r="H66" s="83">
        <f>Q63</f>
        <v>43822</v>
      </c>
      <c r="I66" s="39" t="b">
        <f t="shared" ref="I66:I67" si="17">G66=C66</f>
        <v>1</v>
      </c>
      <c r="J66" s="39" t="b">
        <f t="shared" ref="J66:J67" si="18">H66=D66</f>
        <v>1</v>
      </c>
      <c r="K66" s="28" t="b">
        <f t="shared" si="0"/>
        <v>1</v>
      </c>
      <c r="L66" s="28" t="b">
        <f t="shared" si="12"/>
        <v>1</v>
      </c>
      <c r="M66" s="28" t="b">
        <f t="shared" si="16"/>
        <v>1</v>
      </c>
      <c r="N66" s="54" t="s">
        <v>25</v>
      </c>
      <c r="O66" s="4">
        <v>135.85</v>
      </c>
      <c r="P66" s="9">
        <v>43341</v>
      </c>
      <c r="Q66" s="66">
        <v>43616</v>
      </c>
      <c r="R66" s="67" t="s">
        <v>147</v>
      </c>
      <c r="S66" s="76">
        <v>104.72</v>
      </c>
      <c r="T66" s="77"/>
      <c r="U66" s="76"/>
      <c r="V66" s="78">
        <f>Q70-T65+1</f>
        <v>337</v>
      </c>
    </row>
    <row r="67" spans="2:22" ht="31.2">
      <c r="B67" s="8" t="s">
        <v>26</v>
      </c>
      <c r="C67" s="4">
        <v>125.22</v>
      </c>
      <c r="D67" s="9">
        <v>43822</v>
      </c>
      <c r="E67" s="4" t="s">
        <v>0</v>
      </c>
      <c r="F67" s="9" t="s">
        <v>0</v>
      </c>
      <c r="G67" s="42">
        <f>S65</f>
        <v>125.22</v>
      </c>
      <c r="H67" s="83">
        <f>Q65</f>
        <v>43822</v>
      </c>
      <c r="I67" s="39" t="b">
        <f t="shared" si="17"/>
        <v>1</v>
      </c>
      <c r="J67" s="39" t="b">
        <f t="shared" si="18"/>
        <v>1</v>
      </c>
      <c r="K67" s="28" t="b">
        <f t="shared" si="0"/>
        <v>1</v>
      </c>
      <c r="L67" s="28" t="b">
        <f t="shared" si="12"/>
        <v>1</v>
      </c>
      <c r="M67" s="28" t="b">
        <f t="shared" si="16"/>
        <v>1</v>
      </c>
      <c r="N67" s="59" t="s">
        <v>26</v>
      </c>
      <c r="O67" s="4" t="s">
        <v>0</v>
      </c>
      <c r="P67" s="9" t="s">
        <v>0</v>
      </c>
      <c r="Q67" s="79" t="s">
        <v>148</v>
      </c>
      <c r="R67" s="64" t="s">
        <v>149</v>
      </c>
      <c r="S67" s="72" t="s">
        <v>150</v>
      </c>
      <c r="T67" s="80" t="s">
        <v>151</v>
      </c>
      <c r="U67" s="65" t="s">
        <v>152</v>
      </c>
      <c r="V67" s="60"/>
    </row>
    <row r="68" spans="2:22" ht="19.2">
      <c r="B68" s="7" t="s">
        <v>120</v>
      </c>
      <c r="C68" s="86" t="s">
        <v>143</v>
      </c>
      <c r="D68" s="86" t="s">
        <v>144</v>
      </c>
      <c r="E68" s="86" t="s">
        <v>143</v>
      </c>
      <c r="F68" s="86" t="s">
        <v>144</v>
      </c>
      <c r="G68" s="42"/>
      <c r="H68" s="39"/>
      <c r="I68" s="40"/>
      <c r="J68" s="40"/>
      <c r="K68" s="28" t="b">
        <f t="shared" ref="K68:K78" si="19">N68=B68</f>
        <v>1</v>
      </c>
      <c r="L68" s="28" t="b">
        <f t="shared" si="12"/>
        <v>1</v>
      </c>
      <c r="M68" s="28" t="b">
        <f t="shared" si="16"/>
        <v>1</v>
      </c>
      <c r="N68" s="54" t="s">
        <v>120</v>
      </c>
      <c r="O68" s="55" t="s">
        <v>143</v>
      </c>
      <c r="P68" s="55" t="s">
        <v>144</v>
      </c>
      <c r="Q68" s="69">
        <v>43830</v>
      </c>
      <c r="R68" s="70" t="s">
        <v>145</v>
      </c>
      <c r="S68" s="81">
        <v>122.71</v>
      </c>
      <c r="T68" s="82">
        <v>32786.084000000003</v>
      </c>
      <c r="U68" s="71">
        <v>4023241.65</v>
      </c>
      <c r="V68" s="60"/>
    </row>
    <row r="69" spans="2:22">
      <c r="B69" s="8" t="s">
        <v>24</v>
      </c>
      <c r="C69" s="4">
        <v>122.71</v>
      </c>
      <c r="D69" s="9">
        <v>43830</v>
      </c>
      <c r="E69" s="84">
        <v>99.259763371391685</v>
      </c>
      <c r="F69" s="85">
        <v>43462</v>
      </c>
      <c r="G69" s="42">
        <f>S68</f>
        <v>122.71</v>
      </c>
      <c r="H69" s="43" t="b">
        <f>G69=C69</f>
        <v>1</v>
      </c>
      <c r="I69" s="44"/>
      <c r="J69" s="44"/>
      <c r="K69" s="28" t="b">
        <f t="shared" si="19"/>
        <v>1</v>
      </c>
      <c r="L69" s="28" t="b">
        <f t="shared" si="12"/>
        <v>1</v>
      </c>
      <c r="M69" s="28" t="b">
        <f t="shared" si="16"/>
        <v>1</v>
      </c>
      <c r="N69" s="54" t="s">
        <v>24</v>
      </c>
      <c r="O69" s="56">
        <v>99.259763371391685</v>
      </c>
      <c r="P69" s="57">
        <v>43462</v>
      </c>
      <c r="Q69" s="69">
        <v>43830</v>
      </c>
      <c r="R69" s="70" t="s">
        <v>146</v>
      </c>
      <c r="S69" s="81">
        <v>126.31</v>
      </c>
      <c r="T69" s="82">
        <v>250.56100000000001</v>
      </c>
      <c r="U69" s="71">
        <v>31649.39</v>
      </c>
      <c r="V69" s="60"/>
    </row>
    <row r="70" spans="2:22" ht="14.4" thickBot="1">
      <c r="B70" s="8" t="s">
        <v>25</v>
      </c>
      <c r="C70" s="84">
        <f>S69</f>
        <v>126.31</v>
      </c>
      <c r="D70" s="9">
        <v>43830</v>
      </c>
      <c r="E70" s="84">
        <v>100.36399045450804</v>
      </c>
      <c r="F70" s="85">
        <v>43462</v>
      </c>
      <c r="G70" s="42">
        <f t="shared" ref="G70:G71" si="20">S69</f>
        <v>126.31</v>
      </c>
      <c r="H70" s="43" t="b">
        <f t="shared" ref="H70:H71" si="21">G70=C70</f>
        <v>1</v>
      </c>
      <c r="I70" s="44"/>
      <c r="J70" s="44"/>
      <c r="K70" s="28" t="b">
        <f t="shared" si="19"/>
        <v>1</v>
      </c>
      <c r="L70" s="28" t="b">
        <f t="shared" si="12"/>
        <v>1</v>
      </c>
      <c r="M70" s="28" t="b">
        <f t="shared" si="16"/>
        <v>1</v>
      </c>
      <c r="N70" s="54" t="s">
        <v>25</v>
      </c>
      <c r="O70" s="56">
        <v>100.36399045450804</v>
      </c>
      <c r="P70" s="57">
        <v>43462</v>
      </c>
      <c r="Q70" s="66">
        <v>43830</v>
      </c>
      <c r="R70" s="67" t="s">
        <v>147</v>
      </c>
      <c r="S70" s="76">
        <v>125.03</v>
      </c>
      <c r="T70" s="77">
        <v>222.27799999999999</v>
      </c>
      <c r="U70" s="68">
        <v>27791.35</v>
      </c>
      <c r="V70" s="60"/>
    </row>
    <row r="71" spans="2:22">
      <c r="B71" s="8" t="s">
        <v>26</v>
      </c>
      <c r="C71" s="84">
        <f>S70</f>
        <v>125.03</v>
      </c>
      <c r="D71" s="9">
        <v>43830</v>
      </c>
      <c r="E71" s="4" t="s">
        <v>0</v>
      </c>
      <c r="F71" s="9" t="s">
        <v>0</v>
      </c>
      <c r="G71" s="42">
        <f t="shared" si="20"/>
        <v>125.03</v>
      </c>
      <c r="H71" s="43" t="b">
        <f t="shared" si="21"/>
        <v>1</v>
      </c>
      <c r="I71" s="44"/>
      <c r="J71" s="44"/>
      <c r="K71" s="28" t="b">
        <f t="shared" si="19"/>
        <v>1</v>
      </c>
      <c r="L71" s="28" t="b">
        <f t="shared" si="12"/>
        <v>1</v>
      </c>
      <c r="M71" s="29" t="e">
        <f t="shared" si="13"/>
        <v>#VALUE!</v>
      </c>
      <c r="N71" s="59" t="s">
        <v>26</v>
      </c>
      <c r="O71" s="155" t="s">
        <v>0</v>
      </c>
      <c r="P71" s="156"/>
      <c r="Q71" s="60"/>
      <c r="R71" s="60"/>
      <c r="S71" s="61"/>
      <c r="T71" s="62"/>
      <c r="U71" s="61"/>
      <c r="V71" s="60"/>
    </row>
    <row r="72" spans="2:22" ht="19.2">
      <c r="B72" s="3" t="s">
        <v>138</v>
      </c>
      <c r="C72" s="175">
        <f>-0.02+5.05</f>
        <v>5.03</v>
      </c>
      <c r="D72" s="175"/>
      <c r="E72" s="175">
        <v>5.34</v>
      </c>
      <c r="F72" s="175"/>
      <c r="G72" s="48">
        <f>'rachunek wyniku'!C9</f>
        <v>232</v>
      </c>
      <c r="H72" s="47">
        <f>IFERROR(G72/$C$19*100,0)</f>
        <v>0</v>
      </c>
      <c r="I72" s="49">
        <f>H72-C72</f>
        <v>-5.03</v>
      </c>
      <c r="J72" s="44"/>
      <c r="K72" s="28" t="b">
        <f t="shared" si="19"/>
        <v>1</v>
      </c>
      <c r="L72" s="28" t="b">
        <f t="shared" si="12"/>
        <v>1</v>
      </c>
      <c r="M72" s="29">
        <f t="shared" si="13"/>
        <v>0</v>
      </c>
      <c r="N72" s="15" t="s">
        <v>138</v>
      </c>
      <c r="O72" s="154">
        <v>5.34</v>
      </c>
      <c r="P72" s="154"/>
    </row>
    <row r="73" spans="2:22">
      <c r="B73" s="1" t="s">
        <v>49</v>
      </c>
      <c r="C73" s="138">
        <v>2.5166488745810001</v>
      </c>
      <c r="D73" s="138"/>
      <c r="E73" s="138">
        <v>2.5204039420850002</v>
      </c>
      <c r="F73" s="138"/>
      <c r="G73" s="30">
        <f>'rachunek wyniku'!C10</f>
        <v>116</v>
      </c>
      <c r="H73" s="47">
        <f t="shared" ref="H73:H78" si="22">IFERROR(G73/$C$19*100,0)</f>
        <v>0</v>
      </c>
      <c r="I73" s="49">
        <f t="shared" ref="I73:I78" si="23">H73-C73</f>
        <v>-2.5166488745810001</v>
      </c>
      <c r="J73" s="45"/>
      <c r="K73" s="28" t="b">
        <f t="shared" si="19"/>
        <v>1</v>
      </c>
      <c r="L73" s="28" t="b">
        <f t="shared" si="12"/>
        <v>1</v>
      </c>
      <c r="M73" s="29">
        <f t="shared" si="13"/>
        <v>0</v>
      </c>
      <c r="N73" s="16" t="s">
        <v>49</v>
      </c>
      <c r="O73" s="138">
        <v>2.5204039420850002</v>
      </c>
      <c r="P73" s="138"/>
    </row>
    <row r="74" spans="2:22">
      <c r="B74" s="2" t="s">
        <v>50</v>
      </c>
      <c r="C74" s="169">
        <v>0</v>
      </c>
      <c r="D74" s="169"/>
      <c r="E74" s="138" t="s">
        <v>0</v>
      </c>
      <c r="F74" s="138"/>
      <c r="G74" s="30" t="str">
        <f>'rachunek wyniku'!C11</f>
        <v>-</v>
      </c>
      <c r="H74" s="47">
        <f t="shared" si="22"/>
        <v>0</v>
      </c>
      <c r="I74" s="49">
        <f t="shared" si="23"/>
        <v>0</v>
      </c>
      <c r="J74" s="46"/>
      <c r="K74" s="28" t="b">
        <f t="shared" si="19"/>
        <v>1</v>
      </c>
      <c r="L74" s="28" t="b">
        <f t="shared" si="12"/>
        <v>1</v>
      </c>
      <c r="M74" s="29" t="e">
        <f t="shared" si="13"/>
        <v>#VALUE!</v>
      </c>
      <c r="N74" s="16" t="s">
        <v>50</v>
      </c>
      <c r="O74" s="138" t="s">
        <v>0</v>
      </c>
      <c r="P74" s="138"/>
    </row>
    <row r="75" spans="2:22">
      <c r="B75" s="2" t="s">
        <v>51</v>
      </c>
      <c r="C75" s="185">
        <f>-0.02+1.236629188372</f>
        <v>1.216629188372</v>
      </c>
      <c r="D75" s="185"/>
      <c r="E75" s="185">
        <v>1.25</v>
      </c>
      <c r="F75" s="185"/>
      <c r="G75" s="30">
        <f>'rachunek wyniku'!C12</f>
        <v>48</v>
      </c>
      <c r="H75" s="47">
        <f t="shared" si="22"/>
        <v>0</v>
      </c>
      <c r="I75" s="49">
        <f t="shared" si="23"/>
        <v>-1.216629188372</v>
      </c>
      <c r="J75" s="46"/>
      <c r="K75" s="28" t="b">
        <f t="shared" si="19"/>
        <v>1</v>
      </c>
      <c r="L75" s="28" t="b">
        <f t="shared" si="12"/>
        <v>1</v>
      </c>
      <c r="M75" s="29">
        <f t="shared" si="13"/>
        <v>0</v>
      </c>
      <c r="N75" s="16" t="s">
        <v>51</v>
      </c>
      <c r="O75" s="139">
        <v>1.25</v>
      </c>
      <c r="P75" s="139"/>
    </row>
    <row r="76" spans="2:22">
      <c r="B76" s="2" t="s">
        <v>52</v>
      </c>
      <c r="C76" s="138">
        <v>8.6780995675E-2</v>
      </c>
      <c r="D76" s="138"/>
      <c r="E76" s="185">
        <v>0.14000000000000001</v>
      </c>
      <c r="F76" s="185"/>
      <c r="G76" s="30">
        <f>'rachunek wyniku'!C13</f>
        <v>4</v>
      </c>
      <c r="H76" s="47">
        <f t="shared" si="22"/>
        <v>0</v>
      </c>
      <c r="I76" s="49">
        <f t="shared" si="23"/>
        <v>-8.6780995675E-2</v>
      </c>
      <c r="J76" s="46"/>
      <c r="K76" s="28" t="b">
        <f t="shared" si="19"/>
        <v>1</v>
      </c>
      <c r="L76" s="28" t="b">
        <f t="shared" si="12"/>
        <v>1</v>
      </c>
      <c r="M76" s="29">
        <f t="shared" si="13"/>
        <v>0</v>
      </c>
      <c r="N76" s="16" t="s">
        <v>52</v>
      </c>
      <c r="O76" s="139">
        <v>0.14000000000000001</v>
      </c>
      <c r="P76" s="139"/>
    </row>
    <row r="77" spans="2:22">
      <c r="B77" s="2" t="s">
        <v>54</v>
      </c>
      <c r="C77" s="138">
        <v>1.1715434416149999</v>
      </c>
      <c r="D77" s="138"/>
      <c r="E77" s="185">
        <v>1.37</v>
      </c>
      <c r="F77" s="185"/>
      <c r="G77" s="30">
        <f>'rachunek wyniku'!C15</f>
        <v>62</v>
      </c>
      <c r="H77" s="47">
        <f t="shared" si="22"/>
        <v>0</v>
      </c>
      <c r="I77" s="49">
        <f t="shared" si="23"/>
        <v>-1.1715434416149999</v>
      </c>
      <c r="J77" s="46"/>
      <c r="K77" s="28" t="b">
        <f t="shared" si="19"/>
        <v>1</v>
      </c>
      <c r="L77" s="28" t="b">
        <f t="shared" si="12"/>
        <v>1</v>
      </c>
      <c r="M77" s="29">
        <f t="shared" si="13"/>
        <v>0</v>
      </c>
      <c r="N77" s="16" t="s">
        <v>54</v>
      </c>
      <c r="O77" s="139">
        <v>1.37</v>
      </c>
      <c r="P77" s="139"/>
    </row>
    <row r="78" spans="2:22">
      <c r="B78" s="2" t="s">
        <v>55</v>
      </c>
      <c r="C78" s="169">
        <v>0</v>
      </c>
      <c r="D78" s="169"/>
      <c r="E78" s="138" t="s">
        <v>0</v>
      </c>
      <c r="F78" s="138"/>
      <c r="G78" s="30" t="str">
        <f>'rachunek wyniku'!C16</f>
        <v>-</v>
      </c>
      <c r="H78" s="47">
        <f t="shared" si="22"/>
        <v>0</v>
      </c>
      <c r="I78" s="49">
        <f t="shared" si="23"/>
        <v>0</v>
      </c>
      <c r="K78" s="28" t="b">
        <f t="shared" si="19"/>
        <v>1</v>
      </c>
      <c r="L78" s="28" t="b">
        <f t="shared" si="12"/>
        <v>1</v>
      </c>
      <c r="M78" s="29" t="e">
        <f t="shared" si="13"/>
        <v>#VALUE!</v>
      </c>
      <c r="N78" s="16" t="s">
        <v>55</v>
      </c>
      <c r="O78" s="138" t="s">
        <v>0</v>
      </c>
      <c r="P78" s="138"/>
    </row>
    <row r="79" spans="2:22">
      <c r="J79" s="49"/>
      <c r="K79" s="28" t="s">
        <v>153</v>
      </c>
      <c r="L79" s="28"/>
      <c r="M79" s="30"/>
    </row>
    <row r="80" spans="2:22">
      <c r="B80" s="11"/>
      <c r="C80" s="12"/>
      <c r="D80" s="12"/>
      <c r="E80" s="12"/>
      <c r="F80" s="12"/>
      <c r="J80" s="49"/>
      <c r="K80" s="28"/>
      <c r="L80" s="28"/>
      <c r="M80" s="30"/>
      <c r="N80" s="140"/>
      <c r="O80" s="141"/>
      <c r="P80" s="141"/>
    </row>
    <row r="81" spans="2:16">
      <c r="J81" s="49"/>
      <c r="K81" s="28"/>
      <c r="L81" s="28"/>
      <c r="M81" s="30"/>
    </row>
    <row r="82" spans="2:16">
      <c r="B82" s="11"/>
      <c r="C82" s="12"/>
      <c r="D82" s="12"/>
      <c r="E82" s="12"/>
      <c r="F82" s="12"/>
      <c r="J82" s="49"/>
      <c r="K82" s="28"/>
      <c r="L82" s="28"/>
      <c r="M82" s="30"/>
      <c r="N82" s="140"/>
      <c r="O82" s="141"/>
      <c r="P82" s="141"/>
    </row>
    <row r="83" spans="2:16">
      <c r="J83" s="49"/>
      <c r="K83" s="28"/>
      <c r="L83" s="28"/>
      <c r="M83" s="30"/>
    </row>
    <row r="84" spans="2:16">
      <c r="J84" s="49"/>
      <c r="K84" s="28"/>
      <c r="L84" s="28"/>
      <c r="M84" s="30"/>
    </row>
    <row r="85" spans="2:16">
      <c r="K85" s="28"/>
      <c r="L85" s="28"/>
      <c r="M85" s="30"/>
    </row>
  </sheetData>
  <mergeCells count="199">
    <mergeCell ref="K1:P1"/>
    <mergeCell ref="C77:D77"/>
    <mergeCell ref="E77:F77"/>
    <mergeCell ref="C78:D78"/>
    <mergeCell ref="E78:F78"/>
    <mergeCell ref="C74:D74"/>
    <mergeCell ref="E74:F74"/>
    <mergeCell ref="C75:D75"/>
    <mergeCell ref="E75:F75"/>
    <mergeCell ref="C76:D76"/>
    <mergeCell ref="E76:F76"/>
    <mergeCell ref="C73:D73"/>
    <mergeCell ref="E73:F73"/>
    <mergeCell ref="C59:D59"/>
    <mergeCell ref="E59:F59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16:D16"/>
    <mergeCell ref="E16:F16"/>
    <mergeCell ref="C17:D17"/>
    <mergeCell ref="E17:F17"/>
    <mergeCell ref="C18:D18"/>
    <mergeCell ref="E18:F18"/>
    <mergeCell ref="C19:D19"/>
    <mergeCell ref="E19:F19"/>
    <mergeCell ref="C50:D50"/>
    <mergeCell ref="E50:F50"/>
    <mergeCell ref="C38:D38"/>
    <mergeCell ref="E38:F38"/>
    <mergeCell ref="C39:D39"/>
    <mergeCell ref="E39:F39"/>
    <mergeCell ref="C40:D40"/>
    <mergeCell ref="E40:F40"/>
    <mergeCell ref="C31:D31"/>
    <mergeCell ref="E31:F31"/>
    <mergeCell ref="C32:D32"/>
    <mergeCell ref="E32:F32"/>
    <mergeCell ref="C33:D33"/>
    <mergeCell ref="E33:F33"/>
    <mergeCell ref="C34:D34"/>
    <mergeCell ref="C72:D72"/>
    <mergeCell ref="E72:F72"/>
    <mergeCell ref="C2:D2"/>
    <mergeCell ref="E2:F2"/>
    <mergeCell ref="C3:D3"/>
    <mergeCell ref="E3:F3"/>
    <mergeCell ref="C4:D4"/>
    <mergeCell ref="E4:F4"/>
    <mergeCell ref="C8:D8"/>
    <mergeCell ref="E8:F8"/>
    <mergeCell ref="C9:D9"/>
    <mergeCell ref="E9:F9"/>
    <mergeCell ref="C51:D51"/>
    <mergeCell ref="E51:F51"/>
    <mergeCell ref="C52:D52"/>
    <mergeCell ref="E52:F52"/>
    <mergeCell ref="C53:D53"/>
    <mergeCell ref="E53:F53"/>
    <mergeCell ref="C5:D5"/>
    <mergeCell ref="E5:F5"/>
    <mergeCell ref="C6:D6"/>
    <mergeCell ref="E6:F6"/>
    <mergeCell ref="C7:D7"/>
    <mergeCell ref="E7:F7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46:D46"/>
    <mergeCell ref="E46:F46"/>
    <mergeCell ref="C47:D47"/>
    <mergeCell ref="E47:F47"/>
    <mergeCell ref="C48:D48"/>
    <mergeCell ref="E48:F48"/>
    <mergeCell ref="C49:D49"/>
    <mergeCell ref="E49:F49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36:D36"/>
    <mergeCell ref="E36:F36"/>
    <mergeCell ref="C37:D37"/>
    <mergeCell ref="E37:F37"/>
    <mergeCell ref="E34:F34"/>
    <mergeCell ref="C35:D35"/>
    <mergeCell ref="E35:F35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O2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4:P34"/>
    <mergeCell ref="O35:P35"/>
    <mergeCell ref="O36:P36"/>
    <mergeCell ref="O37:P37"/>
    <mergeCell ref="O72:P72"/>
    <mergeCell ref="O73:P73"/>
    <mergeCell ref="O71:P71"/>
    <mergeCell ref="O38:P38"/>
    <mergeCell ref="O39:P39"/>
    <mergeCell ref="O40:P40"/>
    <mergeCell ref="O41:P41"/>
    <mergeCell ref="O42:P42"/>
    <mergeCell ref="O47:P47"/>
    <mergeCell ref="O48:P48"/>
    <mergeCell ref="O49:P49"/>
    <mergeCell ref="O50:P50"/>
    <mergeCell ref="O74:P74"/>
    <mergeCell ref="O75:P75"/>
    <mergeCell ref="O76:P76"/>
    <mergeCell ref="O77:P77"/>
    <mergeCell ref="O78:P78"/>
    <mergeCell ref="N80:P80"/>
    <mergeCell ref="N82:P82"/>
    <mergeCell ref="O30:P30"/>
    <mergeCell ref="O31:P31"/>
    <mergeCell ref="O32:P32"/>
    <mergeCell ref="O33:P33"/>
    <mergeCell ref="O43:P43"/>
    <mergeCell ref="O44:P44"/>
    <mergeCell ref="O45:P45"/>
    <mergeCell ref="O46:P46"/>
    <mergeCell ref="O59:P59"/>
    <mergeCell ref="O55:P55"/>
    <mergeCell ref="O51:P51"/>
    <mergeCell ref="O52:P52"/>
    <mergeCell ref="O53:P53"/>
    <mergeCell ref="O54:P54"/>
    <mergeCell ref="O56:P56"/>
    <mergeCell ref="O57:P57"/>
    <mergeCell ref="O58:P58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2"/>
  <sheetViews>
    <sheetView tabSelected="1" zoomScaleNormal="100" workbookViewId="0">
      <selection activeCell="D89" sqref="D89"/>
    </sheetView>
  </sheetViews>
  <sheetFormatPr defaultColWidth="9" defaultRowHeight="13.8"/>
  <cols>
    <col min="1" max="1" width="9" style="87"/>
    <col min="2" max="2" width="63.5" style="87" customWidth="1"/>
    <col min="3" max="6" width="11" style="87" customWidth="1"/>
    <col min="7" max="7" width="9" style="87"/>
    <col min="8" max="8" width="9.09765625" style="87" bestFit="1" customWidth="1"/>
    <col min="9" max="9" width="9.5" style="87" bestFit="1" customWidth="1"/>
    <col min="10" max="10" width="10.59765625" style="87" bestFit="1" customWidth="1"/>
    <col min="11" max="11" width="9.09765625" style="87" bestFit="1" customWidth="1"/>
    <col min="12" max="16384" width="9" style="87"/>
  </cols>
  <sheetData>
    <row r="1" spans="2:6">
      <c r="C1" s="137"/>
      <c r="D1" s="137"/>
      <c r="E1" s="137"/>
      <c r="F1" s="137"/>
    </row>
    <row r="2" spans="2:6" ht="13.8" customHeight="1">
      <c r="B2" s="109" t="s">
        <v>121</v>
      </c>
      <c r="C2" s="205" t="s">
        <v>45</v>
      </c>
      <c r="D2" s="205"/>
      <c r="E2" s="205" t="s">
        <v>46</v>
      </c>
      <c r="F2" s="205"/>
    </row>
    <row r="3" spans="2:6">
      <c r="B3" s="90" t="s">
        <v>1</v>
      </c>
      <c r="C3" s="206">
        <v>-1008</v>
      </c>
      <c r="D3" s="207"/>
      <c r="E3" s="206">
        <v>2554</v>
      </c>
      <c r="F3" s="207"/>
    </row>
    <row r="4" spans="2:6">
      <c r="B4" s="97" t="s">
        <v>122</v>
      </c>
      <c r="C4" s="204">
        <v>5091</v>
      </c>
      <c r="D4" s="204"/>
      <c r="E4" s="204">
        <v>2537</v>
      </c>
      <c r="F4" s="204"/>
    </row>
    <row r="5" spans="2:6">
      <c r="B5" s="97" t="s">
        <v>123</v>
      </c>
      <c r="C5" s="204">
        <v>1000</v>
      </c>
      <c r="D5" s="204"/>
      <c r="E5" s="204">
        <v>-1626</v>
      </c>
      <c r="F5" s="204"/>
    </row>
    <row r="6" spans="2:6">
      <c r="B6" s="92" t="s">
        <v>124</v>
      </c>
      <c r="C6" s="204">
        <v>-139</v>
      </c>
      <c r="D6" s="204"/>
      <c r="E6" s="208">
        <v>-121</v>
      </c>
      <c r="F6" s="209"/>
    </row>
    <row r="7" spans="2:6">
      <c r="B7" s="92" t="s">
        <v>125</v>
      </c>
      <c r="C7" s="204">
        <v>-444</v>
      </c>
      <c r="D7" s="204"/>
      <c r="E7" s="204">
        <v>200</v>
      </c>
      <c r="F7" s="204"/>
    </row>
    <row r="8" spans="2:6">
      <c r="B8" s="92" t="s">
        <v>126</v>
      </c>
      <c r="C8" s="204">
        <v>1583</v>
      </c>
      <c r="D8" s="204"/>
      <c r="E8" s="204">
        <v>-1705</v>
      </c>
      <c r="F8" s="204"/>
    </row>
    <row r="9" spans="2:6">
      <c r="B9" s="97" t="s">
        <v>127</v>
      </c>
      <c r="C9" s="204">
        <v>1000</v>
      </c>
      <c r="D9" s="204"/>
      <c r="E9" s="204">
        <v>-1626</v>
      </c>
      <c r="F9" s="204"/>
    </row>
    <row r="10" spans="2:6">
      <c r="B10" s="97" t="s">
        <v>128</v>
      </c>
      <c r="C10" s="186">
        <v>0</v>
      </c>
      <c r="D10" s="186"/>
      <c r="E10" s="186">
        <v>0</v>
      </c>
      <c r="F10" s="186"/>
    </row>
    <row r="11" spans="2:6">
      <c r="B11" s="92" t="s">
        <v>129</v>
      </c>
      <c r="C11" s="186">
        <v>0</v>
      </c>
      <c r="D11" s="186"/>
      <c r="E11" s="186">
        <v>0</v>
      </c>
      <c r="F11" s="186"/>
    </row>
    <row r="12" spans="2:6">
      <c r="B12" s="92" t="s">
        <v>130</v>
      </c>
      <c r="C12" s="186">
        <v>0</v>
      </c>
      <c r="D12" s="186"/>
      <c r="E12" s="186">
        <v>0</v>
      </c>
      <c r="F12" s="186"/>
    </row>
    <row r="13" spans="2:6">
      <c r="B13" s="92" t="s">
        <v>131</v>
      </c>
      <c r="C13" s="186">
        <v>0</v>
      </c>
      <c r="D13" s="186"/>
      <c r="E13" s="186">
        <v>0</v>
      </c>
      <c r="F13" s="186"/>
    </row>
    <row r="14" spans="2:6">
      <c r="B14" s="97" t="s">
        <v>132</v>
      </c>
      <c r="C14" s="204">
        <v>-2008</v>
      </c>
      <c r="D14" s="204"/>
      <c r="E14" s="204">
        <v>4180</v>
      </c>
      <c r="F14" s="204"/>
    </row>
    <row r="15" spans="2:6">
      <c r="B15" s="92" t="s">
        <v>133</v>
      </c>
      <c r="C15" s="204">
        <v>2578</v>
      </c>
      <c r="D15" s="204"/>
      <c r="E15" s="204">
        <v>7630</v>
      </c>
      <c r="F15" s="204"/>
    </row>
    <row r="16" spans="2:6">
      <c r="B16" s="92" t="s">
        <v>134</v>
      </c>
      <c r="C16" s="204">
        <v>-4586</v>
      </c>
      <c r="D16" s="204"/>
      <c r="E16" s="204">
        <v>-3450</v>
      </c>
      <c r="F16" s="204"/>
    </row>
    <row r="17" spans="2:6">
      <c r="B17" s="97" t="s">
        <v>135</v>
      </c>
      <c r="C17" s="204">
        <v>-1008</v>
      </c>
      <c r="D17" s="204"/>
      <c r="E17" s="204">
        <v>2554</v>
      </c>
      <c r="F17" s="204"/>
    </row>
    <row r="18" spans="2:6">
      <c r="B18" s="97" t="s">
        <v>136</v>
      </c>
      <c r="C18" s="204">
        <v>4083</v>
      </c>
      <c r="D18" s="204"/>
      <c r="E18" s="204">
        <v>5091</v>
      </c>
      <c r="F18" s="204"/>
    </row>
    <row r="19" spans="2:6">
      <c r="B19" s="97" t="s">
        <v>137</v>
      </c>
      <c r="C19" s="204">
        <v>4614.3617063524553</v>
      </c>
      <c r="D19" s="204"/>
      <c r="E19" s="204">
        <v>4248</v>
      </c>
      <c r="F19" s="204"/>
    </row>
    <row r="20" spans="2:6">
      <c r="B20" s="90" t="s">
        <v>108</v>
      </c>
      <c r="C20" s="202">
        <v>-17843.381000000001</v>
      </c>
      <c r="D20" s="203"/>
      <c r="E20" s="202">
        <v>30701.468000000001</v>
      </c>
      <c r="F20" s="203"/>
    </row>
    <row r="21" spans="2:6">
      <c r="B21" s="97" t="s">
        <v>109</v>
      </c>
      <c r="C21" s="201">
        <v>-17843.381000000001</v>
      </c>
      <c r="D21" s="201"/>
      <c r="E21" s="201">
        <v>30701.468000000001</v>
      </c>
      <c r="F21" s="201"/>
    </row>
    <row r="22" spans="2:6">
      <c r="B22" s="92" t="s">
        <v>24</v>
      </c>
      <c r="C22" s="201"/>
      <c r="D22" s="201"/>
      <c r="E22" s="201"/>
      <c r="F22" s="201"/>
    </row>
    <row r="23" spans="2:6">
      <c r="B23" s="110" t="s">
        <v>110</v>
      </c>
      <c r="C23" s="197">
        <v>21747.179999999993</v>
      </c>
      <c r="D23" s="197"/>
      <c r="E23" s="197">
        <v>59415.892999999996</v>
      </c>
      <c r="F23" s="197"/>
    </row>
    <row r="24" spans="2:6">
      <c r="B24" s="110" t="s">
        <v>111</v>
      </c>
      <c r="C24" s="197">
        <v>39917.571999999993</v>
      </c>
      <c r="D24" s="197"/>
      <c r="E24" s="197">
        <v>28860.253000000001</v>
      </c>
      <c r="F24" s="197"/>
    </row>
    <row r="25" spans="2:6">
      <c r="B25" s="110" t="s">
        <v>112</v>
      </c>
      <c r="C25" s="197">
        <v>-18170.392</v>
      </c>
      <c r="D25" s="197"/>
      <c r="E25" s="197">
        <v>30555.64</v>
      </c>
      <c r="F25" s="197"/>
    </row>
    <row r="26" spans="2:6">
      <c r="B26" s="92" t="s">
        <v>25</v>
      </c>
      <c r="C26" s="200"/>
      <c r="D26" s="200"/>
      <c r="E26" s="200"/>
      <c r="F26" s="200"/>
    </row>
    <row r="27" spans="2:6">
      <c r="B27" s="110" t="s">
        <v>110</v>
      </c>
      <c r="C27" s="197">
        <v>112.048</v>
      </c>
      <c r="D27" s="197"/>
      <c r="E27" s="197">
        <v>145.828</v>
      </c>
      <c r="F27" s="197"/>
    </row>
    <row r="28" spans="2:6">
      <c r="B28" s="110" t="s">
        <v>111</v>
      </c>
      <c r="C28" s="197">
        <v>7.3150000000000004</v>
      </c>
      <c r="D28" s="197"/>
      <c r="E28" s="198">
        <v>0</v>
      </c>
      <c r="F28" s="198"/>
    </row>
    <row r="29" spans="2:6">
      <c r="B29" s="110" t="s">
        <v>112</v>
      </c>
      <c r="C29" s="197">
        <v>104.733</v>
      </c>
      <c r="D29" s="197"/>
      <c r="E29" s="197">
        <v>145.828</v>
      </c>
      <c r="F29" s="197"/>
    </row>
    <row r="30" spans="2:6">
      <c r="B30" s="92" t="s">
        <v>26</v>
      </c>
      <c r="C30" s="200"/>
      <c r="D30" s="200"/>
      <c r="E30" s="200"/>
      <c r="F30" s="200"/>
    </row>
    <row r="31" spans="2:6">
      <c r="B31" s="110" t="s">
        <v>110</v>
      </c>
      <c r="C31" s="197">
        <v>222.40199999999999</v>
      </c>
      <c r="D31" s="197"/>
      <c r="E31" s="198">
        <v>0</v>
      </c>
      <c r="F31" s="198"/>
    </row>
    <row r="32" spans="2:6">
      <c r="B32" s="110" t="s">
        <v>111</v>
      </c>
      <c r="C32" s="197">
        <v>0.124</v>
      </c>
      <c r="D32" s="197"/>
      <c r="E32" s="198">
        <v>0</v>
      </c>
      <c r="F32" s="198"/>
    </row>
    <row r="33" spans="2:6">
      <c r="B33" s="110" t="s">
        <v>112</v>
      </c>
      <c r="C33" s="197">
        <v>222.27799999999999</v>
      </c>
      <c r="D33" s="197"/>
      <c r="E33" s="198">
        <v>0</v>
      </c>
      <c r="F33" s="198"/>
    </row>
    <row r="34" spans="2:6">
      <c r="B34" s="97" t="s">
        <v>113</v>
      </c>
      <c r="C34" s="200">
        <v>33258.923000000003</v>
      </c>
      <c r="D34" s="200"/>
      <c r="E34" s="200">
        <v>51102.304000000004</v>
      </c>
      <c r="F34" s="200"/>
    </row>
    <row r="35" spans="2:6">
      <c r="B35" s="92" t="s">
        <v>24</v>
      </c>
      <c r="C35" s="200"/>
      <c r="D35" s="200"/>
      <c r="E35" s="200"/>
      <c r="F35" s="200"/>
    </row>
    <row r="36" spans="2:6">
      <c r="B36" s="110" t="s">
        <v>110</v>
      </c>
      <c r="C36" s="200">
        <v>107181.526</v>
      </c>
      <c r="D36" s="200"/>
      <c r="E36" s="197">
        <v>85434.346000000005</v>
      </c>
      <c r="F36" s="197"/>
    </row>
    <row r="37" spans="2:6">
      <c r="B37" s="110" t="s">
        <v>111</v>
      </c>
      <c r="C37" s="200">
        <v>74395.441999999995</v>
      </c>
      <c r="D37" s="200"/>
      <c r="E37" s="197">
        <v>34477.870000000003</v>
      </c>
      <c r="F37" s="197"/>
    </row>
    <row r="38" spans="2:6">
      <c r="B38" s="110" t="s">
        <v>112</v>
      </c>
      <c r="C38" s="200">
        <v>32786.084000000003</v>
      </c>
      <c r="D38" s="200"/>
      <c r="E38" s="197">
        <v>50956.476000000002</v>
      </c>
      <c r="F38" s="197"/>
    </row>
    <row r="39" spans="2:6">
      <c r="B39" s="92" t="s">
        <v>25</v>
      </c>
      <c r="C39" s="200"/>
      <c r="D39" s="200"/>
      <c r="E39" s="200"/>
      <c r="F39" s="200"/>
    </row>
    <row r="40" spans="2:6">
      <c r="B40" s="110" t="s">
        <v>110</v>
      </c>
      <c r="C40" s="200">
        <v>257.87599999999998</v>
      </c>
      <c r="D40" s="200"/>
      <c r="E40" s="197">
        <v>145.828</v>
      </c>
      <c r="F40" s="197"/>
    </row>
    <row r="41" spans="2:6">
      <c r="B41" s="110" t="s">
        <v>111</v>
      </c>
      <c r="C41" s="200">
        <v>7.3150000000000004</v>
      </c>
      <c r="D41" s="200"/>
      <c r="E41" s="198">
        <v>0</v>
      </c>
      <c r="F41" s="198"/>
    </row>
    <row r="42" spans="2:6">
      <c r="B42" s="110" t="s">
        <v>112</v>
      </c>
      <c r="C42" s="200">
        <v>250.56100000000001</v>
      </c>
      <c r="D42" s="200"/>
      <c r="E42" s="197">
        <v>145.828</v>
      </c>
      <c r="F42" s="197"/>
    </row>
    <row r="43" spans="2:6">
      <c r="B43" s="92" t="s">
        <v>26</v>
      </c>
      <c r="C43" s="200"/>
      <c r="D43" s="200"/>
      <c r="E43" s="200"/>
      <c r="F43" s="200"/>
    </row>
    <row r="44" spans="2:6">
      <c r="B44" s="110" t="s">
        <v>110</v>
      </c>
      <c r="C44" s="200">
        <v>222.40199999999999</v>
      </c>
      <c r="D44" s="200"/>
      <c r="E44" s="198">
        <v>0</v>
      </c>
      <c r="F44" s="198"/>
    </row>
    <row r="45" spans="2:6">
      <c r="B45" s="110" t="s">
        <v>111</v>
      </c>
      <c r="C45" s="200">
        <v>0.124</v>
      </c>
      <c r="D45" s="200"/>
      <c r="E45" s="198">
        <v>0</v>
      </c>
      <c r="F45" s="198"/>
    </row>
    <row r="46" spans="2:6">
      <c r="B46" s="110" t="s">
        <v>112</v>
      </c>
      <c r="C46" s="197">
        <v>222.27799999999999</v>
      </c>
      <c r="D46" s="197"/>
      <c r="E46" s="198">
        <v>0</v>
      </c>
      <c r="F46" s="198"/>
    </row>
    <row r="47" spans="2:6">
      <c r="B47" s="97" t="s">
        <v>2</v>
      </c>
      <c r="C47" s="191">
        <v>0</v>
      </c>
      <c r="D47" s="199"/>
      <c r="E47" s="191">
        <v>0</v>
      </c>
      <c r="F47" s="199"/>
    </row>
    <row r="48" spans="2:6">
      <c r="B48" s="99" t="s">
        <v>114</v>
      </c>
      <c r="C48" s="193"/>
      <c r="D48" s="194"/>
      <c r="E48" s="193"/>
      <c r="F48" s="194"/>
    </row>
    <row r="49" spans="2:13">
      <c r="B49" s="105" t="s">
        <v>115</v>
      </c>
      <c r="C49" s="195"/>
      <c r="D49" s="196"/>
      <c r="E49" s="195"/>
      <c r="F49" s="196"/>
    </row>
    <row r="50" spans="2:13">
      <c r="B50" s="107" t="s">
        <v>24</v>
      </c>
      <c r="C50" s="193">
        <v>99.62</v>
      </c>
      <c r="D50" s="194"/>
      <c r="E50" s="193">
        <v>124.36</v>
      </c>
      <c r="F50" s="194"/>
    </row>
    <row r="51" spans="2:13">
      <c r="B51" s="107" t="s">
        <v>25</v>
      </c>
      <c r="C51" s="193">
        <v>100.75</v>
      </c>
      <c r="D51" s="194"/>
      <c r="E51" s="191">
        <v>0</v>
      </c>
      <c r="F51" s="192"/>
    </row>
    <row r="52" spans="2:13">
      <c r="B52" s="105" t="s">
        <v>116</v>
      </c>
      <c r="C52" s="193"/>
      <c r="D52" s="194"/>
      <c r="E52" s="193"/>
      <c r="F52" s="194"/>
    </row>
    <row r="53" spans="2:13">
      <c r="B53" s="107" t="s">
        <v>24</v>
      </c>
      <c r="C53" s="193">
        <v>122.71</v>
      </c>
      <c r="D53" s="194"/>
      <c r="E53" s="193">
        <v>99.62</v>
      </c>
      <c r="F53" s="194"/>
    </row>
    <row r="54" spans="2:13">
      <c r="B54" s="107" t="s">
        <v>25</v>
      </c>
      <c r="C54" s="193">
        <v>126.31</v>
      </c>
      <c r="D54" s="194"/>
      <c r="E54" s="193">
        <v>100.75</v>
      </c>
      <c r="F54" s="194"/>
    </row>
    <row r="55" spans="2:13">
      <c r="B55" s="107" t="s">
        <v>26</v>
      </c>
      <c r="C55" s="193">
        <v>125.03</v>
      </c>
      <c r="D55" s="194"/>
      <c r="E55" s="191">
        <v>0</v>
      </c>
      <c r="F55" s="192"/>
    </row>
    <row r="56" spans="2:13">
      <c r="B56" s="105" t="s">
        <v>117</v>
      </c>
      <c r="C56" s="193"/>
      <c r="D56" s="194"/>
      <c r="E56" s="193"/>
      <c r="F56" s="194"/>
    </row>
    <row r="57" spans="2:13">
      <c r="B57" s="107" t="s">
        <v>24</v>
      </c>
      <c r="C57" s="189">
        <v>23.18</v>
      </c>
      <c r="D57" s="190"/>
      <c r="E57" s="189">
        <v>-19.89</v>
      </c>
      <c r="F57" s="190"/>
    </row>
    <row r="58" spans="2:13">
      <c r="B58" s="107" t="s">
        <v>25</v>
      </c>
      <c r="C58" s="189">
        <v>25.48</v>
      </c>
      <c r="D58" s="190"/>
      <c r="E58" s="189">
        <v>-31.63</v>
      </c>
      <c r="F58" s="190"/>
    </row>
    <row r="59" spans="2:13">
      <c r="B59" s="107" t="s">
        <v>154</v>
      </c>
      <c r="C59" s="189">
        <v>23.133369863013694</v>
      </c>
      <c r="D59" s="190"/>
      <c r="E59" s="191">
        <v>0</v>
      </c>
      <c r="F59" s="192"/>
      <c r="G59" s="94"/>
      <c r="H59" s="94"/>
      <c r="I59" s="94"/>
      <c r="J59" s="94"/>
      <c r="K59" s="94"/>
      <c r="L59" s="94"/>
    </row>
    <row r="60" spans="2:13">
      <c r="B60" s="105" t="s">
        <v>118</v>
      </c>
      <c r="C60" s="111" t="s">
        <v>143</v>
      </c>
      <c r="D60" s="111" t="s">
        <v>144</v>
      </c>
      <c r="E60" s="111" t="s">
        <v>143</v>
      </c>
      <c r="F60" s="111" t="s">
        <v>144</v>
      </c>
      <c r="G60" s="210"/>
      <c r="H60" s="210"/>
      <c r="I60" s="210"/>
      <c r="J60" s="210"/>
      <c r="K60" s="210"/>
      <c r="L60" s="210"/>
      <c r="M60" s="210"/>
    </row>
    <row r="61" spans="2:13">
      <c r="B61" s="107" t="s">
        <v>24</v>
      </c>
      <c r="C61" s="111">
        <v>99.35</v>
      </c>
      <c r="D61" s="112">
        <v>43468</v>
      </c>
      <c r="E61" s="111">
        <v>96.6</v>
      </c>
      <c r="F61" s="112">
        <v>43455</v>
      </c>
      <c r="G61" s="210"/>
      <c r="H61" s="210"/>
      <c r="I61" s="210"/>
      <c r="J61" s="210"/>
      <c r="K61" s="210"/>
      <c r="L61" s="210"/>
      <c r="M61" s="210"/>
    </row>
    <row r="62" spans="2:13">
      <c r="B62" s="107" t="s">
        <v>25</v>
      </c>
      <c r="C62" s="111">
        <v>100.49</v>
      </c>
      <c r="D62" s="112">
        <v>43468</v>
      </c>
      <c r="E62" s="111">
        <v>97.645651040952345</v>
      </c>
      <c r="F62" s="112">
        <v>43455</v>
      </c>
      <c r="G62" s="210"/>
      <c r="H62" s="210"/>
      <c r="I62" s="210"/>
      <c r="J62" s="210"/>
      <c r="K62" s="210"/>
      <c r="L62" s="210"/>
      <c r="M62" s="210"/>
    </row>
    <row r="63" spans="2:13">
      <c r="B63" s="107" t="s">
        <v>26</v>
      </c>
      <c r="C63" s="111">
        <v>104.72</v>
      </c>
      <c r="D63" s="112">
        <v>43616</v>
      </c>
      <c r="E63" s="111" t="s">
        <v>0</v>
      </c>
      <c r="F63" s="112" t="s">
        <v>0</v>
      </c>
      <c r="G63" s="210"/>
      <c r="H63" s="210"/>
      <c r="I63" s="210"/>
      <c r="J63" s="210"/>
      <c r="K63" s="210"/>
      <c r="L63" s="210"/>
      <c r="M63" s="210"/>
    </row>
    <row r="64" spans="2:13">
      <c r="B64" s="105" t="s">
        <v>119</v>
      </c>
      <c r="C64" s="111" t="s">
        <v>143</v>
      </c>
      <c r="D64" s="111" t="s">
        <v>144</v>
      </c>
      <c r="E64" s="111" t="s">
        <v>143</v>
      </c>
      <c r="F64" s="111" t="s">
        <v>144</v>
      </c>
      <c r="G64" s="210"/>
      <c r="H64" s="210"/>
      <c r="I64" s="210"/>
      <c r="J64" s="210"/>
      <c r="K64" s="210"/>
      <c r="L64" s="210"/>
      <c r="M64" s="210"/>
    </row>
    <row r="65" spans="2:13">
      <c r="B65" s="107" t="s">
        <v>24</v>
      </c>
      <c r="C65" s="111">
        <v>122.95</v>
      </c>
      <c r="D65" s="112">
        <v>43822</v>
      </c>
      <c r="E65" s="111">
        <v>135.15</v>
      </c>
      <c r="F65" s="112">
        <v>43341</v>
      </c>
      <c r="G65" s="210"/>
      <c r="H65" s="210"/>
      <c r="I65" s="210"/>
      <c r="J65" s="210"/>
      <c r="K65" s="210"/>
      <c r="L65" s="210"/>
      <c r="M65" s="210"/>
    </row>
    <row r="66" spans="2:13">
      <c r="B66" s="107" t="s">
        <v>25</v>
      </c>
      <c r="C66" s="111">
        <v>126.51</v>
      </c>
      <c r="D66" s="112">
        <v>43822</v>
      </c>
      <c r="E66" s="111">
        <v>135.85</v>
      </c>
      <c r="F66" s="112">
        <v>43341</v>
      </c>
      <c r="G66" s="210"/>
      <c r="H66" s="210"/>
      <c r="I66" s="210"/>
      <c r="J66" s="210"/>
      <c r="K66" s="210"/>
      <c r="L66" s="210"/>
      <c r="M66" s="210"/>
    </row>
    <row r="67" spans="2:13">
      <c r="B67" s="107" t="s">
        <v>26</v>
      </c>
      <c r="C67" s="111">
        <v>125.22</v>
      </c>
      <c r="D67" s="112">
        <v>43822</v>
      </c>
      <c r="E67" s="111" t="s">
        <v>0</v>
      </c>
      <c r="F67" s="112" t="s">
        <v>0</v>
      </c>
      <c r="G67" s="210"/>
      <c r="H67" s="210"/>
      <c r="I67" s="210"/>
      <c r="J67" s="210"/>
      <c r="K67" s="210"/>
      <c r="L67" s="210"/>
      <c r="M67" s="210"/>
    </row>
    <row r="68" spans="2:13">
      <c r="B68" s="105" t="s">
        <v>120</v>
      </c>
      <c r="C68" s="111" t="s">
        <v>143</v>
      </c>
      <c r="D68" s="111" t="s">
        <v>144</v>
      </c>
      <c r="E68" s="111" t="s">
        <v>143</v>
      </c>
      <c r="F68" s="111" t="s">
        <v>144</v>
      </c>
      <c r="G68" s="210"/>
      <c r="H68" s="210"/>
      <c r="I68" s="210"/>
      <c r="J68" s="210"/>
      <c r="K68" s="210"/>
      <c r="L68" s="210"/>
      <c r="M68" s="210"/>
    </row>
    <row r="69" spans="2:13">
      <c r="B69" s="107" t="s">
        <v>24</v>
      </c>
      <c r="C69" s="111">
        <v>122.07</v>
      </c>
      <c r="D69" s="112">
        <v>43829</v>
      </c>
      <c r="E69" s="111">
        <v>99.259763371391685</v>
      </c>
      <c r="F69" s="112">
        <v>43462</v>
      </c>
      <c r="G69" s="210"/>
      <c r="H69" s="210"/>
      <c r="I69" s="210"/>
      <c r="J69" s="210"/>
      <c r="K69" s="210"/>
      <c r="L69" s="210"/>
      <c r="M69" s="210"/>
    </row>
    <row r="70" spans="2:13">
      <c r="B70" s="107" t="s">
        <v>25</v>
      </c>
      <c r="C70" s="111">
        <v>125.64</v>
      </c>
      <c r="D70" s="112">
        <v>43829</v>
      </c>
      <c r="E70" s="111">
        <v>100.36399045450804</v>
      </c>
      <c r="F70" s="112">
        <v>43462</v>
      </c>
      <c r="G70" s="210"/>
      <c r="H70" s="210"/>
      <c r="I70" s="210"/>
      <c r="J70" s="210"/>
      <c r="K70" s="210"/>
      <c r="L70" s="210"/>
      <c r="M70" s="210"/>
    </row>
    <row r="71" spans="2:13">
      <c r="B71" s="107" t="s">
        <v>26</v>
      </c>
      <c r="C71" s="111">
        <v>124.37</v>
      </c>
      <c r="D71" s="112">
        <v>43829</v>
      </c>
      <c r="E71" s="111" t="s">
        <v>0</v>
      </c>
      <c r="F71" s="112" t="s">
        <v>0</v>
      </c>
      <c r="G71" s="210"/>
      <c r="H71" s="210"/>
      <c r="I71" s="210"/>
      <c r="J71" s="210"/>
      <c r="K71" s="210"/>
      <c r="L71" s="210"/>
      <c r="M71" s="210"/>
    </row>
    <row r="72" spans="2:13">
      <c r="B72" s="90" t="s">
        <v>155</v>
      </c>
      <c r="C72" s="188">
        <v>5.03</v>
      </c>
      <c r="D72" s="188"/>
      <c r="E72" s="188">
        <v>5.34</v>
      </c>
      <c r="F72" s="188"/>
      <c r="G72" s="211"/>
      <c r="H72" s="212"/>
      <c r="I72" s="94"/>
      <c r="J72" s="94"/>
      <c r="K72" s="94"/>
      <c r="L72" s="94"/>
    </row>
    <row r="73" spans="2:13">
      <c r="B73" s="97" t="s">
        <v>49</v>
      </c>
      <c r="C73" s="187">
        <v>2.5099999999999998</v>
      </c>
      <c r="D73" s="187"/>
      <c r="E73" s="187">
        <v>2.5204039420850002</v>
      </c>
      <c r="F73" s="187"/>
      <c r="G73" s="211"/>
      <c r="H73" s="212"/>
      <c r="I73" s="94"/>
      <c r="J73" s="94"/>
      <c r="K73" s="94"/>
      <c r="L73" s="94"/>
    </row>
    <row r="74" spans="2:13">
      <c r="B74" s="92" t="s">
        <v>50</v>
      </c>
      <c r="C74" s="186">
        <v>0</v>
      </c>
      <c r="D74" s="186"/>
      <c r="E74" s="187" t="s">
        <v>0</v>
      </c>
      <c r="F74" s="187"/>
      <c r="G74" s="94"/>
      <c r="H74" s="94"/>
      <c r="I74" s="94"/>
      <c r="J74" s="94"/>
      <c r="K74" s="94"/>
      <c r="L74" s="94"/>
    </row>
    <row r="75" spans="2:13">
      <c r="B75" s="92" t="s">
        <v>51</v>
      </c>
      <c r="C75" s="187">
        <v>1.21</v>
      </c>
      <c r="D75" s="187"/>
      <c r="E75" s="187">
        <v>1.25</v>
      </c>
      <c r="F75" s="187"/>
      <c r="G75" s="94"/>
      <c r="H75" s="94"/>
      <c r="I75" s="94"/>
      <c r="J75" s="94"/>
      <c r="K75" s="94"/>
      <c r="L75" s="94"/>
    </row>
    <row r="76" spans="2:13">
      <c r="B76" s="92" t="s">
        <v>52</v>
      </c>
      <c r="C76" s="187">
        <v>0.09</v>
      </c>
      <c r="D76" s="187"/>
      <c r="E76" s="187">
        <v>0.14000000000000001</v>
      </c>
      <c r="F76" s="187"/>
      <c r="G76" s="94"/>
      <c r="H76" s="94"/>
      <c r="I76" s="94"/>
      <c r="J76" s="94"/>
      <c r="K76" s="94"/>
      <c r="L76" s="94"/>
    </row>
    <row r="77" spans="2:13">
      <c r="B77" s="92" t="s">
        <v>54</v>
      </c>
      <c r="C77" s="187">
        <v>1.17</v>
      </c>
      <c r="D77" s="187"/>
      <c r="E77" s="187">
        <v>1.37</v>
      </c>
      <c r="F77" s="187"/>
    </row>
    <row r="78" spans="2:13">
      <c r="B78" s="92" t="s">
        <v>55</v>
      </c>
      <c r="C78" s="186">
        <v>0</v>
      </c>
      <c r="D78" s="186"/>
      <c r="E78" s="187" t="s">
        <v>0</v>
      </c>
      <c r="F78" s="187"/>
    </row>
    <row r="80" spans="2:13">
      <c r="B80" s="102"/>
      <c r="C80" s="131"/>
      <c r="D80" s="103"/>
      <c r="E80" s="103"/>
      <c r="F80" s="103"/>
    </row>
    <row r="81" spans="2:6">
      <c r="C81" s="131"/>
    </row>
    <row r="82" spans="2:6">
      <c r="B82" s="102"/>
      <c r="C82" s="103"/>
      <c r="D82" s="103"/>
      <c r="E82" s="103"/>
      <c r="F82" s="103"/>
    </row>
  </sheetData>
  <mergeCells count="132">
    <mergeCell ref="C2:D2"/>
    <mergeCell ref="E2:F2"/>
    <mergeCell ref="C3:D3"/>
    <mergeCell ref="E3:F3"/>
    <mergeCell ref="C6:D6"/>
    <mergeCell ref="E6:F6"/>
    <mergeCell ref="C1:D1"/>
    <mergeCell ref="E1:F1"/>
    <mergeCell ref="C7:D7"/>
    <mergeCell ref="E7:F7"/>
    <mergeCell ref="C4:D4"/>
    <mergeCell ref="E4:F4"/>
    <mergeCell ref="C5:D5"/>
    <mergeCell ref="E5:F5"/>
    <mergeCell ref="C10:D10"/>
    <mergeCell ref="E10:F10"/>
    <mergeCell ref="C11:D11"/>
    <mergeCell ref="E11:F11"/>
    <mergeCell ref="C8:D8"/>
    <mergeCell ref="E8:F8"/>
    <mergeCell ref="C9:D9"/>
    <mergeCell ref="E9:F9"/>
    <mergeCell ref="C14:D14"/>
    <mergeCell ref="E14:F14"/>
    <mergeCell ref="C15:D15"/>
    <mergeCell ref="E15:F15"/>
    <mergeCell ref="C12:D12"/>
    <mergeCell ref="E12:F12"/>
    <mergeCell ref="C13:D13"/>
    <mergeCell ref="E13:F13"/>
    <mergeCell ref="C18:D18"/>
    <mergeCell ref="E18:F18"/>
    <mergeCell ref="C19:D19"/>
    <mergeCell ref="E19:F19"/>
    <mergeCell ref="C16:D16"/>
    <mergeCell ref="E16:F16"/>
    <mergeCell ref="C17:D17"/>
    <mergeCell ref="E17:F17"/>
    <mergeCell ref="C22:D22"/>
    <mergeCell ref="E22:F22"/>
    <mergeCell ref="C23:D23"/>
    <mergeCell ref="E23:F23"/>
    <mergeCell ref="C20:D20"/>
    <mergeCell ref="E20:F20"/>
    <mergeCell ref="C21:D21"/>
    <mergeCell ref="E21:F21"/>
    <mergeCell ref="C26:D26"/>
    <mergeCell ref="E26:F26"/>
    <mergeCell ref="C27:D27"/>
    <mergeCell ref="E27:F27"/>
    <mergeCell ref="C24:D24"/>
    <mergeCell ref="E24:F24"/>
    <mergeCell ref="C25:D25"/>
    <mergeCell ref="E25:F25"/>
    <mergeCell ref="C30:D30"/>
    <mergeCell ref="E30:F30"/>
    <mergeCell ref="C31:D31"/>
    <mergeCell ref="E31:F31"/>
    <mergeCell ref="C28:D28"/>
    <mergeCell ref="E28:F28"/>
    <mergeCell ref="C29:D29"/>
    <mergeCell ref="E29:F29"/>
    <mergeCell ref="C34:D34"/>
    <mergeCell ref="E34:F34"/>
    <mergeCell ref="C35:D35"/>
    <mergeCell ref="E35:F35"/>
    <mergeCell ref="C32:D32"/>
    <mergeCell ref="E32:F32"/>
    <mergeCell ref="C33:D33"/>
    <mergeCell ref="E33:F33"/>
    <mergeCell ref="C38:D38"/>
    <mergeCell ref="E38:F38"/>
    <mergeCell ref="C39:D39"/>
    <mergeCell ref="E39:F39"/>
    <mergeCell ref="C36:D36"/>
    <mergeCell ref="E36:F36"/>
    <mergeCell ref="C37:D37"/>
    <mergeCell ref="E37:F37"/>
    <mergeCell ref="C42:D42"/>
    <mergeCell ref="E42:F42"/>
    <mergeCell ref="C43:D43"/>
    <mergeCell ref="E43:F43"/>
    <mergeCell ref="C40:D40"/>
    <mergeCell ref="E40:F40"/>
    <mergeCell ref="C41:D41"/>
    <mergeCell ref="E41:F41"/>
    <mergeCell ref="C46:D46"/>
    <mergeCell ref="E46:F46"/>
    <mergeCell ref="C47:D47"/>
    <mergeCell ref="E47:F47"/>
    <mergeCell ref="C44:D44"/>
    <mergeCell ref="E44:F44"/>
    <mergeCell ref="C45:D45"/>
    <mergeCell ref="E45:F45"/>
    <mergeCell ref="C50:D50"/>
    <mergeCell ref="E50:F50"/>
    <mergeCell ref="C51:D51"/>
    <mergeCell ref="E51:F51"/>
    <mergeCell ref="C48:D48"/>
    <mergeCell ref="E48:F48"/>
    <mergeCell ref="C49:D49"/>
    <mergeCell ref="E49:F49"/>
    <mergeCell ref="C54:D54"/>
    <mergeCell ref="E54:F54"/>
    <mergeCell ref="C55:D55"/>
    <mergeCell ref="E55:F55"/>
    <mergeCell ref="C52:D52"/>
    <mergeCell ref="E52:F52"/>
    <mergeCell ref="C53:D53"/>
    <mergeCell ref="E53:F53"/>
    <mergeCell ref="C58:D58"/>
    <mergeCell ref="E58:F58"/>
    <mergeCell ref="C59:D59"/>
    <mergeCell ref="E59:F59"/>
    <mergeCell ref="C56:D56"/>
    <mergeCell ref="E56:F56"/>
    <mergeCell ref="C57:D57"/>
    <mergeCell ref="E57:F57"/>
    <mergeCell ref="C74:D74"/>
    <mergeCell ref="E74:F74"/>
    <mergeCell ref="C75:D75"/>
    <mergeCell ref="E75:F75"/>
    <mergeCell ref="C72:D72"/>
    <mergeCell ref="E72:F72"/>
    <mergeCell ref="C73:D73"/>
    <mergeCell ref="E73:F73"/>
    <mergeCell ref="C78:D78"/>
    <mergeCell ref="E78:F78"/>
    <mergeCell ref="C76:D76"/>
    <mergeCell ref="E76:F76"/>
    <mergeCell ref="C77:D77"/>
    <mergeCell ref="E77:F77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17</vt:i4>
      </vt:variant>
    </vt:vector>
  </HeadingPairs>
  <TitlesOfParts>
    <vt:vector size="24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zestawienie_zmian - nominał</vt:lpstr>
      <vt:lpstr>eFR_ARK_1_akcje</vt:lpstr>
      <vt:lpstr>eFR_ARK_1_gwarant</vt:lpstr>
      <vt:lpstr>eFR_ARK_bilans</vt:lpstr>
      <vt:lpstr>eFR_ARK_bilans_kat</vt:lpstr>
      <vt:lpstr>eFR_ARK_depozyty</vt:lpstr>
      <vt:lpstr>eFR_ARK_rach_wyn</vt:lpstr>
      <vt:lpstr>eFR_ARK_rw_kat</vt:lpstr>
      <vt:lpstr>eFR_ARK_tab_glowna</vt:lpstr>
      <vt:lpstr>eFR_ARK_tyt_ucz_zagr</vt:lpstr>
      <vt:lpstr>'zestawienie_zmian - nominał'!eFR_ARK_zest_lkat</vt:lpstr>
      <vt:lpstr>eFR_ARK_zest_lkat</vt:lpstr>
      <vt:lpstr>'zestawienie_zmian - nominał'!eFR_ARK_zest_wkat</vt:lpstr>
      <vt:lpstr>eFR_ARK_zest_wkat</vt:lpstr>
      <vt:lpstr>'zestawienie_zmian - nominał'!eFR_ARK_zest_zmian</vt:lpstr>
      <vt:lpstr>eFR_ARK_zest_zmian</vt:lpstr>
      <vt:lpstr>'zestawienie_zmian - nominał'!eFR_ARK_zest_zmian_ukf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2020-04-01T23:55:11Z</cp:lastPrinted>
  <dcterms:created xsi:type="dcterms:W3CDTF">2009-09-25T10:53:11Z</dcterms:created>
  <dcterms:modified xsi:type="dcterms:W3CDTF">2020-05-22T12:30:30Z</dcterms:modified>
</cp:coreProperties>
</file>